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Sales Tools\"/>
    </mc:Choice>
  </mc:AlternateContent>
  <bookViews>
    <workbookView xWindow="0" yWindow="600" windowWidth="20490" windowHeight="7425"/>
  </bookViews>
  <sheets>
    <sheet name="Working Capital Calculator" sheetId="1" r:id="rId1"/>
    <sheet name="Monthly Expenses" sheetId="2" r:id="rId2"/>
  </sheets>
  <definedNames>
    <definedName name="_xlnm.Print_Area" localSheetId="1">'Monthly Expenses'!$B$2:$E$35</definedName>
    <definedName name="_xlnm.Print_Area" localSheetId="0">'Working Capital Calculator'!$B$2:$M$45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4" i="1" s="1"/>
  <c r="H26" i="1"/>
  <c r="H25" i="1"/>
  <c r="H24" i="1"/>
  <c r="H23" i="1"/>
  <c r="H22" i="1"/>
  <c r="H21" i="1"/>
  <c r="L26" i="1"/>
  <c r="L17" i="1"/>
  <c r="D21" i="2" l="1"/>
  <c r="F37" i="1"/>
  <c r="L16" i="1"/>
  <c r="L15" i="1"/>
  <c r="L14" i="1"/>
  <c r="L13" i="1"/>
  <c r="L12" i="1"/>
  <c r="L25" i="1"/>
  <c r="L21" i="1"/>
  <c r="L22" i="1"/>
  <c r="L18" i="1" l="1"/>
  <c r="J27" i="1"/>
  <c r="D32" i="2" s="1"/>
  <c r="D34" i="2" s="1"/>
  <c r="L23" i="1"/>
  <c r="L24" i="1"/>
  <c r="I18" i="1"/>
  <c r="K37" i="1" s="1"/>
  <c r="L27" i="1" l="1"/>
  <c r="F27" i="1" l="1"/>
  <c r="F17" i="1"/>
  <c r="F40" i="1" s="1"/>
  <c r="L30" i="1" s="1"/>
  <c r="F43" i="1" l="1"/>
  <c r="D23" i="2" l="1"/>
  <c r="L31" i="1"/>
  <c r="L32" i="1" s="1"/>
  <c r="L34" i="1" s="1"/>
  <c r="K40" i="1" s="1"/>
</calcChain>
</file>

<file path=xl/comments1.xml><?xml version="1.0" encoding="utf-8"?>
<comments xmlns="http://schemas.openxmlformats.org/spreadsheetml/2006/main">
  <authors>
    <author>Kim Althouse</author>
  </authors>
  <commentList>
    <comment ref="K11" authorId="0" shapeId="0">
      <text>
        <r>
          <rPr>
            <sz val="9"/>
            <color indexed="81"/>
            <rFont val="Tahoma"/>
            <family val="2"/>
          </rPr>
          <t xml:space="preserve">Include an estimate of all costs associated with your production including land rent, seed, pesticides, fuel, labour and machinery expense.
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 xml:space="preserve">This amount equals your cash on hand from bank accounts or other sources.
</t>
        </r>
      </text>
    </comment>
    <comment ref="E18" authorId="0" shapeId="0">
      <text>
        <r>
          <rPr>
            <sz val="9"/>
            <color indexed="81"/>
            <rFont val="Tahoma"/>
            <family val="2"/>
          </rPr>
          <t xml:space="preserve">This amount is the total of outstanding checks or auto payments due in 30 Days
</t>
        </r>
      </text>
    </comment>
    <comment ref="E27" authorId="0" shapeId="0">
      <text>
        <r>
          <rPr>
            <sz val="9"/>
            <color indexed="81"/>
            <rFont val="Tahoma"/>
            <family val="2"/>
          </rPr>
          <t>This is the total of the amounts payable in 30 days.</t>
        </r>
      </text>
    </comment>
    <comment ref="E37" authorId="0" shapeId="0">
      <text>
        <r>
          <rPr>
            <sz val="9"/>
            <color indexed="81"/>
            <rFont val="Tahoma"/>
            <family val="2"/>
          </rPr>
          <t>This amount is the total of grain and other sales in the next 30 days plus any unused amounts  from loans or lines of credit.</t>
        </r>
      </text>
    </comment>
    <comment ref="E40" authorId="0" shapeId="0">
      <text>
        <r>
          <rPr>
            <sz val="9"/>
            <color indexed="81"/>
            <rFont val="Tahoma"/>
            <family val="2"/>
          </rPr>
          <t xml:space="preserve">This amount is your cash balance plus sales or use of lines of credit less your commitments in the next 30 days.
</t>
        </r>
      </text>
    </comment>
    <comment ref="E42" authorId="0" shapeId="0">
      <text>
        <r>
          <rPr>
            <sz val="9"/>
            <color indexed="81"/>
            <rFont val="Tahoma"/>
            <family val="2"/>
          </rPr>
          <t xml:space="preserve">Estimated total of sales or other sources of revenue for the year.
</t>
        </r>
      </text>
    </comment>
    <comment ref="E43" authorId="0" shapeId="0">
      <text>
        <r>
          <rPr>
            <sz val="9"/>
            <color indexed="81"/>
            <rFont val="Tahoma"/>
            <family val="2"/>
          </rPr>
          <t xml:space="preserve">Working capital available as a percentage of gross sales. Recommendations are that you need 25 - 30% of your revenue maintained as working capital.
</t>
        </r>
      </text>
    </comment>
    <comment ref="E44" authorId="0" shapeId="0">
      <text>
        <r>
          <rPr>
            <sz val="9"/>
            <color indexed="81"/>
            <rFont val="Tahoma"/>
            <family val="2"/>
          </rPr>
          <t xml:space="preserve">Current Working capital deficit as a percentage of revenue.
</t>
        </r>
      </text>
    </comment>
  </commentList>
</comments>
</file>

<file path=xl/sharedStrings.xml><?xml version="1.0" encoding="utf-8"?>
<sst xmlns="http://schemas.openxmlformats.org/spreadsheetml/2006/main" count="115" uniqueCount="84">
  <si>
    <t>Other</t>
  </si>
  <si>
    <t>Total Cash</t>
  </si>
  <si>
    <t>Account Name</t>
  </si>
  <si>
    <t>Date</t>
  </si>
  <si>
    <t>Other Cash Sources</t>
  </si>
  <si>
    <t>Provider</t>
  </si>
  <si>
    <t>Outstanding Checks / Auto Pay</t>
  </si>
  <si>
    <t>Creditor</t>
  </si>
  <si>
    <t>Due Date</t>
  </si>
  <si>
    <t>Total</t>
  </si>
  <si>
    <t>Available</t>
  </si>
  <si>
    <t>Working Capital Available this Date</t>
  </si>
  <si>
    <t>Working Capital Ratio of Total Revenue</t>
  </si>
  <si>
    <t>Total Yearly Revenue</t>
  </si>
  <si>
    <t>A</t>
  </si>
  <si>
    <t>B</t>
  </si>
  <si>
    <t>C</t>
  </si>
  <si>
    <t>D</t>
  </si>
  <si>
    <t>E</t>
  </si>
  <si>
    <t>F</t>
  </si>
  <si>
    <t>Amount needed to maintain 25% of Revenue</t>
  </si>
  <si>
    <t>G</t>
  </si>
  <si>
    <t>H</t>
  </si>
  <si>
    <t>2016 Cropping Plan</t>
  </si>
  <si>
    <t>Acres</t>
  </si>
  <si>
    <t>Wheat</t>
  </si>
  <si>
    <t>Canola</t>
  </si>
  <si>
    <t>Oat</t>
  </si>
  <si>
    <t>Barley</t>
  </si>
  <si>
    <t>Cost per Acre</t>
  </si>
  <si>
    <t>Cost per Crop</t>
  </si>
  <si>
    <t>Total Cost</t>
  </si>
  <si>
    <t>Bushels</t>
  </si>
  <si>
    <t>Crop Value</t>
  </si>
  <si>
    <t>Total Sales to April 30</t>
  </si>
  <si>
    <t>Other expenses from monthly expense schedule</t>
  </si>
  <si>
    <t>Food</t>
  </si>
  <si>
    <t>Clothing</t>
  </si>
  <si>
    <t>Fuel</t>
  </si>
  <si>
    <t>Electricity</t>
  </si>
  <si>
    <t>Natural Gas (Heat)</t>
  </si>
  <si>
    <t>Vacation (Travel)</t>
  </si>
  <si>
    <t>Trade Shows (Other events)</t>
  </si>
  <si>
    <t>Wages (Paid to others)</t>
  </si>
  <si>
    <t>Monthly payments to creditors</t>
  </si>
  <si>
    <t>Amount</t>
  </si>
  <si>
    <t>Repairs &amp; Maintenance</t>
  </si>
  <si>
    <t>Months Remaining to April 30</t>
  </si>
  <si>
    <t>Total of Monthly Expenses</t>
  </si>
  <si>
    <t>Inventory (Sell by April 30)</t>
  </si>
  <si>
    <t>Working Capital Calculator</t>
  </si>
  <si>
    <t>Bank Account</t>
  </si>
  <si>
    <t>Account name</t>
  </si>
  <si>
    <t>Creditor name or type</t>
  </si>
  <si>
    <t>Example: Connexus</t>
  </si>
  <si>
    <t>Example: Creditor, wages, bonus</t>
  </si>
  <si>
    <t>Value Per Bu.</t>
  </si>
  <si>
    <t>Payments Due in 30 Days</t>
  </si>
  <si>
    <t>Total Payments Due in 30 Days</t>
  </si>
  <si>
    <t>Total Seeded Acres</t>
  </si>
  <si>
    <t>Total Value</t>
  </si>
  <si>
    <t>Working Capital Available at April 30</t>
  </si>
  <si>
    <t>Cash Available for Operations</t>
  </si>
  <si>
    <t>Creditor Name</t>
  </si>
  <si>
    <t>Example: Connexus, RBC, Cargill</t>
  </si>
  <si>
    <t>Payable</t>
  </si>
  <si>
    <t>Provider name</t>
  </si>
  <si>
    <t>Line of Credit, Grain Sales, Other</t>
  </si>
  <si>
    <t>Total Other Cash Source</t>
  </si>
  <si>
    <t>Summary - Today</t>
  </si>
  <si>
    <t>Summary - April 30</t>
  </si>
  <si>
    <t>Working Capital Available Today</t>
  </si>
  <si>
    <t>Other sources of capital (lines of credit, etc.)</t>
  </si>
  <si>
    <t>Working Capital Deficit at April 30</t>
  </si>
  <si>
    <t>Transportation (Grain Hauling, etc.)</t>
  </si>
  <si>
    <t>Total Non-Monthly Expense</t>
  </si>
  <si>
    <t>Total Monthly Payments</t>
  </si>
  <si>
    <t>Living Expenses (Monthly)</t>
  </si>
  <si>
    <t>Living Expenses (Non-Monthly)</t>
  </si>
  <si>
    <t>Other - Lentils</t>
  </si>
  <si>
    <t>Other - Peas</t>
  </si>
  <si>
    <t>Est Yield</t>
  </si>
  <si>
    <t>You would qualify for a working capital injection of</t>
  </si>
  <si>
    <t>Calculated working capital deficit is now a manageable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</si>
</sst>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\-mmm\-yyyy;@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9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ont="1" applyFill="1" applyAlignment="1" applyProtection="1">
      <protection hidden="1"/>
    </xf>
    <xf numFmtId="0" fontId="0" fillId="0" borderId="0" xfId="0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44" fontId="0" fillId="0" borderId="0" xfId="1" applyFont="1" applyAlignment="1" applyProtection="1">
      <protection hidden="1"/>
    </xf>
    <xf numFmtId="0" fontId="4" fillId="2" borderId="6" xfId="0" applyFont="1" applyFill="1" applyBorder="1" applyAlignment="1" applyProtection="1">
      <protection hidden="1"/>
    </xf>
    <xf numFmtId="0" fontId="4" fillId="2" borderId="7" xfId="0" applyFont="1" applyFill="1" applyBorder="1" applyAlignment="1" applyProtection="1">
      <protection hidden="1"/>
    </xf>
    <xf numFmtId="0" fontId="0" fillId="2" borderId="7" xfId="0" applyFont="1" applyFill="1" applyBorder="1" applyAlignment="1" applyProtection="1">
      <protection hidden="1"/>
    </xf>
    <xf numFmtId="0" fontId="0" fillId="2" borderId="8" xfId="0" applyFont="1" applyFill="1" applyBorder="1" applyAlignment="1" applyProtection="1">
      <protection hidden="1"/>
    </xf>
    <xf numFmtId="0" fontId="1" fillId="0" borderId="0" xfId="0" applyFont="1" applyAlignment="1" applyProtection="1">
      <protection hidden="1"/>
    </xf>
    <xf numFmtId="165" fontId="6" fillId="0" borderId="0" xfId="1" applyNumberFormat="1" applyFont="1" applyAlignment="1" applyProtection="1">
      <alignment horizontal="left"/>
      <protection locked="0" hidden="1"/>
    </xf>
    <xf numFmtId="0" fontId="1" fillId="0" borderId="1" xfId="0" applyFon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164" fontId="1" fillId="0" borderId="1" xfId="1" applyNumberFormat="1" applyFont="1" applyBorder="1" applyAlignment="1" applyProtection="1">
      <protection hidden="1"/>
    </xf>
    <xf numFmtId="0" fontId="0" fillId="0" borderId="1" xfId="0" applyFont="1" applyBorder="1" applyAlignment="1" applyProtection="1">
      <protection hidden="1"/>
    </xf>
    <xf numFmtId="0" fontId="0" fillId="0" borderId="1" xfId="0" applyFont="1" applyFill="1" applyBorder="1" applyAlignment="1" applyProtection="1">
      <protection hidden="1"/>
    </xf>
    <xf numFmtId="0" fontId="1" fillId="3" borderId="10" xfId="0" applyFont="1" applyFill="1" applyBorder="1" applyAlignment="1" applyProtection="1">
      <protection hidden="1"/>
    </xf>
    <xf numFmtId="0" fontId="0" fillId="3" borderId="10" xfId="0" applyFont="1" applyFill="1" applyBorder="1" applyAlignment="1" applyProtection="1">
      <protection hidden="1"/>
    </xf>
    <xf numFmtId="164" fontId="1" fillId="3" borderId="1" xfId="1" applyNumberFormat="1" applyFont="1" applyFill="1" applyBorder="1" applyAlignment="1" applyProtection="1">
      <protection hidden="1"/>
    </xf>
    <xf numFmtId="0" fontId="1" fillId="3" borderId="10" xfId="0" applyFont="1" applyFill="1" applyBorder="1" applyAlignment="1" applyProtection="1">
      <alignment horizontal="center"/>
      <protection hidden="1"/>
    </xf>
    <xf numFmtId="2" fontId="1" fillId="3" borderId="10" xfId="0" applyNumberFormat="1" applyFont="1" applyFill="1" applyBorder="1" applyAlignment="1" applyProtection="1">
      <alignment horizontal="center" wrapText="1"/>
      <protection hidden="1"/>
    </xf>
    <xf numFmtId="0" fontId="1" fillId="3" borderId="1" xfId="0" applyFont="1" applyFill="1" applyBorder="1" applyAlignment="1" applyProtection="1">
      <alignment horizontal="center" wrapText="1"/>
      <protection hidden="1"/>
    </xf>
    <xf numFmtId="0" fontId="5" fillId="0" borderId="12" xfId="0" applyFont="1" applyBorder="1" applyAlignment="1" applyProtection="1">
      <protection locked="0" hidden="1"/>
    </xf>
    <xf numFmtId="0" fontId="5" fillId="0" borderId="12" xfId="0" applyFont="1" applyBorder="1" applyAlignment="1" applyProtection="1">
      <protection hidden="1"/>
    </xf>
    <xf numFmtId="44" fontId="5" fillId="0" borderId="0" xfId="1" applyFont="1" applyBorder="1" applyAlignment="1" applyProtection="1">
      <protection locked="0" hidden="1"/>
    </xf>
    <xf numFmtId="166" fontId="5" fillId="0" borderId="12" xfId="3" applyNumberFormat="1" applyFont="1" applyBorder="1" applyAlignment="1" applyProtection="1">
      <protection locked="0" hidden="1"/>
    </xf>
    <xf numFmtId="166" fontId="5" fillId="0" borderId="5" xfId="3" applyNumberFormat="1" applyFont="1" applyFill="1" applyBorder="1" applyAlignment="1" applyProtection="1">
      <protection locked="0" hidden="1"/>
    </xf>
    <xf numFmtId="44" fontId="5" fillId="0" borderId="12" xfId="1" applyFont="1" applyBorder="1" applyAlignment="1" applyProtection="1">
      <protection locked="0" hidden="1"/>
    </xf>
    <xf numFmtId="44" fontId="0" fillId="0" borderId="0" xfId="1" applyFont="1" applyBorder="1" applyAlignment="1" applyProtection="1">
      <protection hidden="1"/>
    </xf>
    <xf numFmtId="166" fontId="5" fillId="0" borderId="16" xfId="3" applyNumberFormat="1" applyFont="1" applyFill="1" applyBorder="1" applyAlignment="1" applyProtection="1">
      <protection locked="0" hidden="1"/>
    </xf>
    <xf numFmtId="0" fontId="0" fillId="0" borderId="12" xfId="0" applyFont="1" applyBorder="1" applyAlignment="1" applyProtection="1">
      <protection hidden="1"/>
    </xf>
    <xf numFmtId="0" fontId="5" fillId="0" borderId="11" xfId="0" applyFont="1" applyBorder="1" applyAlignment="1" applyProtection="1">
      <protection locked="0" hidden="1"/>
    </xf>
    <xf numFmtId="0" fontId="0" fillId="0" borderId="11" xfId="0" applyFont="1" applyBorder="1" applyAlignment="1" applyProtection="1">
      <protection hidden="1"/>
    </xf>
    <xf numFmtId="44" fontId="5" fillId="0" borderId="1" xfId="1" applyFont="1" applyBorder="1" applyAlignment="1" applyProtection="1">
      <protection locked="0" hidden="1"/>
    </xf>
    <xf numFmtId="166" fontId="5" fillId="0" borderId="16" xfId="3" applyNumberFormat="1" applyFont="1" applyBorder="1" applyAlignment="1" applyProtection="1">
      <protection locked="0" hidden="1"/>
    </xf>
    <xf numFmtId="0" fontId="1" fillId="0" borderId="10" xfId="0" applyFont="1" applyBorder="1" applyAlignment="1" applyProtection="1">
      <protection hidden="1"/>
    </xf>
    <xf numFmtId="0" fontId="0" fillId="0" borderId="10" xfId="0" applyFont="1" applyBorder="1" applyAlignment="1" applyProtection="1">
      <protection hidden="1"/>
    </xf>
    <xf numFmtId="0" fontId="1" fillId="0" borderId="10" xfId="0" applyFont="1" applyBorder="1" applyAlignment="1" applyProtection="1">
      <alignment horizontal="center"/>
      <protection hidden="1"/>
    </xf>
    <xf numFmtId="44" fontId="1" fillId="3" borderId="1" xfId="1" applyFont="1" applyFill="1" applyBorder="1" applyAlignment="1" applyProtection="1">
      <protection hidden="1"/>
    </xf>
    <xf numFmtId="166" fontId="5" fillId="0" borderId="11" xfId="3" applyNumberFormat="1" applyFont="1" applyBorder="1" applyAlignment="1" applyProtection="1">
      <protection locked="0" hidden="1"/>
    </xf>
    <xf numFmtId="44" fontId="5" fillId="0" borderId="11" xfId="1" applyFont="1" applyBorder="1" applyAlignment="1" applyProtection="1">
      <protection locked="0" hidden="1"/>
    </xf>
    <xf numFmtId="44" fontId="0" fillId="0" borderId="1" xfId="1" applyFont="1" applyBorder="1" applyAlignment="1" applyProtection="1">
      <protection hidden="1"/>
    </xf>
    <xf numFmtId="0" fontId="0" fillId="0" borderId="0" xfId="0" applyFont="1" applyFill="1" applyBorder="1" applyAlignment="1" applyProtection="1">
      <protection hidden="1"/>
    </xf>
    <xf numFmtId="0" fontId="0" fillId="0" borderId="3" xfId="0" applyFont="1" applyBorder="1" applyAlignment="1" applyProtection="1">
      <protection hidden="1"/>
    </xf>
    <xf numFmtId="0" fontId="1" fillId="0" borderId="2" xfId="0" applyFont="1" applyBorder="1" applyAlignment="1" applyProtection="1">
      <alignment horizontal="center"/>
      <protection hidden="1"/>
    </xf>
    <xf numFmtId="44" fontId="6" fillId="3" borderId="3" xfId="1" applyFont="1" applyFill="1" applyBorder="1" applyAlignment="1" applyProtection="1">
      <protection locked="0" hidden="1"/>
    </xf>
    <xf numFmtId="0" fontId="1" fillId="0" borderId="3" xfId="0" applyFont="1" applyBorder="1" applyAlignment="1" applyProtection="1">
      <alignment horizontal="left"/>
      <protection hidden="1"/>
    </xf>
    <xf numFmtId="166" fontId="1" fillId="3" borderId="2" xfId="3" applyNumberFormat="1" applyFont="1" applyFill="1" applyBorder="1" applyAlignment="1" applyProtection="1">
      <protection hidden="1"/>
    </xf>
    <xf numFmtId="166" fontId="1" fillId="3" borderId="10" xfId="3" applyNumberFormat="1" applyFont="1" applyFill="1" applyBorder="1" applyAlignment="1" applyProtection="1">
      <protection hidden="1"/>
    </xf>
    <xf numFmtId="44" fontId="1" fillId="0" borderId="10" xfId="1" applyFont="1" applyBorder="1" applyAlignment="1" applyProtection="1">
      <alignment horizontal="right" wrapText="1"/>
      <protection hidden="1"/>
    </xf>
    <xf numFmtId="44" fontId="1" fillId="3" borderId="3" xfId="1" applyFont="1" applyFill="1" applyBorder="1" applyAlignment="1" applyProtection="1">
      <protection hidden="1"/>
    </xf>
    <xf numFmtId="44" fontId="0" fillId="0" borderId="1" xfId="1" applyFont="1" applyFill="1" applyBorder="1" applyAlignment="1" applyProtection="1">
      <protection hidden="1"/>
    </xf>
    <xf numFmtId="0" fontId="1" fillId="3" borderId="10" xfId="0" applyFont="1" applyFill="1" applyBorder="1" applyAlignment="1" applyProtection="1">
      <alignment horizontal="center" wrapText="1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165" fontId="5" fillId="0" borderId="12" xfId="1" applyNumberFormat="1" applyFont="1" applyBorder="1" applyAlignment="1" applyProtection="1">
      <alignment horizontal="center"/>
      <protection locked="0" hidden="1"/>
    </xf>
    <xf numFmtId="44" fontId="5" fillId="0" borderId="0" xfId="1" applyFont="1" applyFill="1" applyBorder="1" applyAlignment="1" applyProtection="1">
      <protection locked="0" hidden="1"/>
    </xf>
    <xf numFmtId="0" fontId="9" fillId="0" borderId="12" xfId="0" applyFont="1" applyBorder="1" applyAlignment="1" applyProtection="1">
      <protection hidden="1"/>
    </xf>
    <xf numFmtId="166" fontId="5" fillId="0" borderId="12" xfId="3" applyNumberFormat="1" applyFont="1" applyBorder="1" applyAlignment="1" applyProtection="1">
      <protection hidden="1"/>
    </xf>
    <xf numFmtId="165" fontId="5" fillId="0" borderId="11" xfId="1" applyNumberFormat="1" applyFont="1" applyBorder="1" applyAlignment="1" applyProtection="1">
      <alignment horizontal="center"/>
      <protection locked="0" hidden="1"/>
    </xf>
    <xf numFmtId="44" fontId="5" fillId="0" borderId="1" xfId="1" applyFont="1" applyFill="1" applyBorder="1" applyAlignment="1" applyProtection="1">
      <protection locked="0" hidden="1"/>
    </xf>
    <xf numFmtId="0" fontId="9" fillId="0" borderId="11" xfId="0" applyFont="1" applyBorder="1" applyAlignment="1" applyProtection="1">
      <protection hidden="1"/>
    </xf>
    <xf numFmtId="166" fontId="5" fillId="0" borderId="11" xfId="3" applyNumberFormat="1" applyFont="1" applyBorder="1" applyAlignment="1" applyProtection="1">
      <protection hidden="1"/>
    </xf>
    <xf numFmtId="0" fontId="1" fillId="0" borderId="11" xfId="0" applyFont="1" applyBorder="1" applyAlignment="1" applyProtection="1">
      <protection hidden="1"/>
    </xf>
    <xf numFmtId="166" fontId="1" fillId="3" borderId="11" xfId="3" applyNumberFormat="1" applyFont="1" applyFill="1" applyBorder="1" applyAlignment="1" applyProtection="1">
      <protection hidden="1"/>
    </xf>
    <xf numFmtId="0" fontId="1" fillId="3" borderId="11" xfId="0" applyFont="1" applyFill="1" applyBorder="1" applyAlignment="1" applyProtection="1">
      <protection hidden="1"/>
    </xf>
    <xf numFmtId="0" fontId="1" fillId="3" borderId="0" xfId="0" applyFont="1" applyFill="1" applyBorder="1" applyAlignment="1" applyProtection="1">
      <protection hidden="1"/>
    </xf>
    <xf numFmtId="44" fontId="0" fillId="3" borderId="0" xfId="1" applyFont="1" applyFill="1" applyBorder="1" applyAlignment="1" applyProtection="1">
      <protection hidden="1"/>
    </xf>
    <xf numFmtId="44" fontId="1" fillId="3" borderId="17" xfId="1" applyFont="1" applyFill="1" applyBorder="1" applyAlignment="1" applyProtection="1">
      <protection hidden="1"/>
    </xf>
    <xf numFmtId="0" fontId="0" fillId="0" borderId="12" xfId="0" applyFont="1" applyBorder="1" applyAlignment="1" applyProtection="1">
      <protection locked="0" hidden="1"/>
    </xf>
    <xf numFmtId="0" fontId="0" fillId="4" borderId="6" xfId="0" applyFont="1" applyFill="1" applyBorder="1" applyAlignment="1" applyProtection="1">
      <protection hidden="1"/>
    </xf>
    <xf numFmtId="0" fontId="0" fillId="4" borderId="7" xfId="0" applyFont="1" applyFill="1" applyBorder="1" applyAlignment="1" applyProtection="1">
      <protection hidden="1"/>
    </xf>
    <xf numFmtId="44" fontId="1" fillId="4" borderId="4" xfId="1" applyFont="1" applyFill="1" applyBorder="1" applyAlignment="1" applyProtection="1">
      <protection hidden="1"/>
    </xf>
    <xf numFmtId="44" fontId="8" fillId="0" borderId="0" xfId="1" applyFont="1" applyBorder="1" applyAlignment="1" applyProtection="1">
      <protection hidden="1"/>
    </xf>
    <xf numFmtId="0" fontId="0" fillId="6" borderId="6" xfId="0" applyFont="1" applyFill="1" applyBorder="1" applyAlignment="1" applyProtection="1">
      <protection hidden="1"/>
    </xf>
    <xf numFmtId="0" fontId="0" fillId="6" borderId="7" xfId="0" applyFont="1" applyFill="1" applyBorder="1" applyAlignment="1" applyProtection="1">
      <protection hidden="1"/>
    </xf>
    <xf numFmtId="0" fontId="0" fillId="6" borderId="8" xfId="0" applyFont="1" applyFill="1" applyBorder="1" applyAlignment="1" applyProtection="1">
      <protection hidden="1"/>
    </xf>
    <xf numFmtId="44" fontId="1" fillId="6" borderId="4" xfId="1" applyFont="1" applyFill="1" applyBorder="1" applyAlignment="1" applyProtection="1">
      <protection hidden="1"/>
    </xf>
    <xf numFmtId="0" fontId="0" fillId="5" borderId="6" xfId="0" applyFont="1" applyFill="1" applyBorder="1" applyAlignment="1" applyProtection="1">
      <protection hidden="1"/>
    </xf>
    <xf numFmtId="0" fontId="1" fillId="5" borderId="7" xfId="0" applyFont="1" applyFill="1" applyBorder="1" applyAlignment="1" applyProtection="1">
      <protection hidden="1"/>
    </xf>
    <xf numFmtId="44" fontId="7" fillId="5" borderId="4" xfId="1" applyFont="1" applyFill="1" applyBorder="1" applyAlignment="1" applyProtection="1">
      <protection hidden="1"/>
    </xf>
    <xf numFmtId="0" fontId="0" fillId="0" borderId="11" xfId="0" applyFont="1" applyBorder="1" applyAlignment="1" applyProtection="1">
      <protection locked="0" hidden="1"/>
    </xf>
    <xf numFmtId="0" fontId="1" fillId="0" borderId="3" xfId="0" applyFont="1" applyBorder="1" applyAlignment="1" applyProtection="1">
      <protection hidden="1"/>
    </xf>
    <xf numFmtId="0" fontId="0" fillId="0" borderId="2" xfId="0" applyFont="1" applyBorder="1" applyAlignment="1" applyProtection="1">
      <protection hidden="1"/>
    </xf>
    <xf numFmtId="0" fontId="10" fillId="0" borderId="22" xfId="0" applyFont="1" applyBorder="1" applyAlignment="1" applyProtection="1">
      <alignment horizontal="left"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24" xfId="0" applyFont="1" applyBorder="1" applyAlignment="1" applyProtection="1">
      <alignment horizontal="left" vertical="center"/>
      <protection hidden="1"/>
    </xf>
    <xf numFmtId="44" fontId="11" fillId="4" borderId="18" xfId="1" applyFont="1" applyFill="1" applyBorder="1" applyAlignment="1" applyProtection="1">
      <alignment horizontal="center" vertical="center"/>
      <protection hidden="1"/>
    </xf>
    <xf numFmtId="44" fontId="11" fillId="4" borderId="19" xfId="1" applyFont="1" applyFill="1" applyBorder="1" applyAlignment="1" applyProtection="1">
      <alignment horizontal="center" vertical="center"/>
      <protection hidden="1"/>
    </xf>
    <xf numFmtId="44" fontId="0" fillId="0" borderId="3" xfId="1" applyFont="1" applyBorder="1" applyAlignment="1" applyProtection="1">
      <protection hidden="1"/>
    </xf>
    <xf numFmtId="0" fontId="10" fillId="0" borderId="25" xfId="0" applyFont="1" applyBorder="1" applyAlignment="1" applyProtection="1">
      <alignment horizontal="left" vertical="center"/>
      <protection hidden="1"/>
    </xf>
    <xf numFmtId="0" fontId="10" fillId="0" borderId="26" xfId="0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horizontal="left" vertical="center"/>
      <protection hidden="1"/>
    </xf>
    <xf numFmtId="44" fontId="11" fillId="4" borderId="20" xfId="1" applyFont="1" applyFill="1" applyBorder="1" applyAlignment="1" applyProtection="1">
      <alignment horizontal="center" vertical="center"/>
      <protection hidden="1"/>
    </xf>
    <xf numFmtId="44" fontId="11" fillId="4" borderId="21" xfId="1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Border="1" applyAlignment="1" applyProtection="1">
      <protection hidden="1"/>
    </xf>
    <xf numFmtId="0" fontId="0" fillId="3" borderId="5" xfId="0" applyFont="1" applyFill="1" applyBorder="1" applyAlignment="1" applyProtection="1">
      <protection hidden="1"/>
    </xf>
    <xf numFmtId="44" fontId="1" fillId="3" borderId="0" xfId="1" applyFont="1" applyFill="1" applyBorder="1" applyAlignment="1" applyProtection="1"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44" fontId="9" fillId="0" borderId="1" xfId="1" applyFont="1" applyBorder="1" applyAlignment="1" applyProtection="1"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9" fontId="2" fillId="0" borderId="0" xfId="2" applyFont="1" applyBorder="1" applyAlignment="1" applyProtection="1">
      <alignment horizontal="right"/>
      <protection hidden="1"/>
    </xf>
    <xf numFmtId="0" fontId="0" fillId="5" borderId="7" xfId="0" applyFont="1" applyFill="1" applyBorder="1" applyAlignment="1" applyProtection="1">
      <protection hidden="1"/>
    </xf>
    <xf numFmtId="0" fontId="1" fillId="5" borderId="4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protection hidden="1"/>
    </xf>
    <xf numFmtId="44" fontId="0" fillId="2" borderId="0" xfId="1" applyFont="1" applyFill="1" applyBorder="1" applyAlignment="1" applyProtection="1">
      <protection hidden="1"/>
    </xf>
    <xf numFmtId="44" fontId="0" fillId="2" borderId="0" xfId="1" applyFont="1" applyFill="1" applyAlignment="1" applyProtection="1">
      <protection hidden="1"/>
    </xf>
    <xf numFmtId="0" fontId="0" fillId="0" borderId="0" xfId="0" applyProtection="1">
      <protection hidden="1"/>
    </xf>
    <xf numFmtId="44" fontId="0" fillId="0" borderId="0" xfId="1" applyFont="1" applyProtection="1">
      <protection hidden="1"/>
    </xf>
    <xf numFmtId="0" fontId="0" fillId="0" borderId="0" xfId="0" applyFill="1" applyProtection="1">
      <protection hidden="1"/>
    </xf>
    <xf numFmtId="44" fontId="1" fillId="3" borderId="14" xfId="1" applyFont="1" applyFill="1" applyBorder="1" applyAlignment="1" applyProtection="1">
      <alignment horizontal="center"/>
      <protection hidden="1"/>
    </xf>
    <xf numFmtId="0" fontId="5" fillId="0" borderId="12" xfId="0" applyFont="1" applyBorder="1" applyProtection="1">
      <protection locked="0" hidden="1"/>
    </xf>
    <xf numFmtId="44" fontId="5" fillId="0" borderId="0" xfId="1" applyFont="1" applyProtection="1">
      <protection locked="0" hidden="1"/>
    </xf>
    <xf numFmtId="0" fontId="5" fillId="0" borderId="11" xfId="0" applyFont="1" applyBorder="1" applyProtection="1">
      <protection locked="0" hidden="1"/>
    </xf>
    <xf numFmtId="44" fontId="5" fillId="0" borderId="1" xfId="1" applyFont="1" applyBorder="1" applyProtection="1">
      <protection locked="0" hidden="1"/>
    </xf>
    <xf numFmtId="0" fontId="0" fillId="0" borderId="1" xfId="0" applyBorder="1" applyProtection="1">
      <protection hidden="1"/>
    </xf>
    <xf numFmtId="44" fontId="0" fillId="0" borderId="1" xfId="1" applyFont="1" applyBorder="1" applyProtection="1">
      <protection hidden="1"/>
    </xf>
    <xf numFmtId="0" fontId="1" fillId="0" borderId="10" xfId="0" applyFont="1" applyBorder="1" applyProtection="1">
      <protection hidden="1"/>
    </xf>
    <xf numFmtId="44" fontId="1" fillId="3" borderId="3" xfId="1" applyFont="1" applyFill="1" applyBorder="1" applyProtection="1">
      <protection hidden="1"/>
    </xf>
    <xf numFmtId="0" fontId="1" fillId="0" borderId="10" xfId="0" applyFont="1" applyBorder="1" applyAlignment="1" applyProtection="1">
      <alignment vertical="center"/>
      <protection hidden="1"/>
    </xf>
    <xf numFmtId="166" fontId="5" fillId="0" borderId="0" xfId="3" applyNumberFormat="1" applyFon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44" fontId="0" fillId="0" borderId="0" xfId="1" applyFont="1" applyBorder="1" applyProtection="1">
      <protection hidden="1"/>
    </xf>
    <xf numFmtId="0" fontId="0" fillId="0" borderId="0" xfId="0" applyFill="1" applyBorder="1" applyProtection="1">
      <protection hidden="1"/>
    </xf>
    <xf numFmtId="44" fontId="1" fillId="3" borderId="15" xfId="1" applyFont="1" applyFill="1" applyBorder="1" applyAlignment="1" applyProtection="1">
      <alignment horizontal="center"/>
      <protection hidden="1"/>
    </xf>
    <xf numFmtId="0" fontId="5" fillId="0" borderId="10" xfId="0" applyFont="1" applyBorder="1" applyProtection="1">
      <protection locked="0" hidden="1"/>
    </xf>
    <xf numFmtId="0" fontId="5" fillId="0" borderId="13" xfId="0" applyFont="1" applyBorder="1" applyProtection="1">
      <protection locked="0" hidden="1"/>
    </xf>
    <xf numFmtId="44" fontId="0" fillId="2" borderId="0" xfId="1" applyFont="1" applyFill="1" applyProtection="1">
      <protection hidden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152399</xdr:colOff>
      <xdr:row>1</xdr:row>
      <xdr:rowOff>66674</xdr:rowOff>
    </xdr:from>
    <xdr:to>
      <xdr:col>3</xdr:col>
      <xdr:colOff>782320</xdr:colOff>
      <xdr:row>5</xdr:row>
      <xdr:rowOff>57149</xdr:rowOff>
    </xdr:to>
    <xdr:pic>
      <xdr:nvPicPr>
        <xdr:cNvPr id="2" name="Picture 1" descr="InputCapital_logo_PNG_master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899" y="257174"/>
          <a:ext cx="2744471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76199</xdr:colOff>
      <xdr:row>1</xdr:row>
      <xdr:rowOff>57149</xdr:rowOff>
    </xdr:from>
    <xdr:to>
      <xdr:col>3</xdr:col>
      <xdr:colOff>677545</xdr:colOff>
      <xdr:row>5</xdr:row>
      <xdr:rowOff>47624</xdr:rowOff>
    </xdr:to>
    <xdr:pic>
      <xdr:nvPicPr>
        <xdr:cNvPr id="2" name="Picture 1" descr="InputCapital_logo_PNG_master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199" y="247649"/>
          <a:ext cx="274447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46"/>
  <sheetViews>
    <sheetView showGridLines="0" tabSelected="1" view="pageBreakPreview" zoomScaleNormal="100" zoomScaleSheetLayoutView="100" workbookViewId="0">
      <selection activeCell="I13" sqref="I13"/>
    </sheetView>
  </sheetViews>
  <sheetFormatPr defaultRowHeight="15" x14ac:dyDescent="0.25"/>
  <cols>
    <col min="1" max="2" width="2.85546875" style="2" customWidth="1"/>
    <col min="3" max="3" width="31.7109375" style="2" customWidth="1"/>
    <col min="4" max="4" width="30.85546875" style="2" customWidth="1"/>
    <col min="5" max="5" width="13.28515625" style="2" customWidth="1"/>
    <col min="6" max="6" width="19.140625" style="107" customWidth="1"/>
    <col min="7" max="7" width="7.5703125" style="2" customWidth="1"/>
    <col min="8" max="8" width="33.7109375" style="2" customWidth="1"/>
    <col min="9" max="11" width="13.28515625" style="2" customWidth="1"/>
    <col min="12" max="12" width="17.42578125" style="2" customWidth="1"/>
    <col min="13" max="13" width="2.85546875" style="2" customWidth="1"/>
    <col min="14" max="16384" width="9.140625" style="2"/>
  </cols>
  <sheetData>
    <row r="1" spans="2:14" x14ac:dyDescent="0.25">
      <c r="F1" s="2"/>
    </row>
    <row r="2" spans="2:14" x14ac:dyDescent="0.25">
      <c r="B2" s="3"/>
      <c r="C2" s="3"/>
      <c r="D2" s="4"/>
      <c r="E2" s="4"/>
      <c r="F2" s="4"/>
      <c r="G2" s="4"/>
      <c r="H2" s="4"/>
      <c r="I2" s="4"/>
      <c r="J2" s="3"/>
      <c r="K2" s="4"/>
      <c r="L2" s="3"/>
      <c r="M2" s="3"/>
    </row>
    <row r="3" spans="2:14" x14ac:dyDescent="0.25">
      <c r="B3" s="3"/>
      <c r="C3" s="3"/>
      <c r="D3" s="4"/>
      <c r="E3" s="4"/>
      <c r="F3" s="4"/>
      <c r="G3" s="4"/>
      <c r="H3" s="4"/>
      <c r="I3" s="4"/>
      <c r="J3" s="3"/>
      <c r="K3" s="4"/>
      <c r="L3" s="3"/>
      <c r="M3" s="3"/>
    </row>
    <row r="4" spans="2:14" x14ac:dyDescent="0.25">
      <c r="B4" s="3"/>
      <c r="C4" s="3"/>
      <c r="D4" s="4"/>
      <c r="E4" s="4"/>
      <c r="F4" s="4"/>
      <c r="G4" s="4"/>
      <c r="H4" s="4"/>
      <c r="I4" s="4"/>
      <c r="J4" s="3"/>
      <c r="K4" s="4"/>
      <c r="L4" s="3"/>
      <c r="M4" s="3"/>
    </row>
    <row r="5" spans="2:14" x14ac:dyDescent="0.25">
      <c r="B5" s="3"/>
      <c r="C5" s="3"/>
      <c r="D5" s="4"/>
      <c r="E5" s="4"/>
      <c r="F5" s="4"/>
      <c r="G5" s="4"/>
      <c r="H5" s="4"/>
      <c r="I5" s="4"/>
      <c r="J5" s="3"/>
      <c r="K5" s="4"/>
      <c r="L5" s="3"/>
      <c r="M5" s="3"/>
    </row>
    <row r="6" spans="2:14" ht="15" customHeight="1" thickBot="1" x14ac:dyDescent="0.3">
      <c r="B6" s="3"/>
      <c r="C6" s="4"/>
      <c r="D6" s="4"/>
      <c r="E6" s="4"/>
      <c r="F6" s="5"/>
      <c r="G6" s="4"/>
      <c r="H6" s="4"/>
      <c r="I6" s="4"/>
      <c r="J6" s="4"/>
      <c r="K6" s="4"/>
      <c r="L6" s="3"/>
      <c r="M6" s="3"/>
    </row>
    <row r="7" spans="2:14" ht="15" customHeight="1" thickBot="1" x14ac:dyDescent="0.3">
      <c r="B7" s="3"/>
      <c r="C7" s="6" t="s">
        <v>50</v>
      </c>
      <c r="D7" s="7"/>
      <c r="E7" s="7"/>
      <c r="F7" s="8"/>
      <c r="G7" s="8"/>
      <c r="H7" s="8"/>
      <c r="I7" s="8"/>
      <c r="J7" s="8"/>
      <c r="K7" s="8"/>
      <c r="L7" s="9"/>
      <c r="M7" s="3"/>
    </row>
    <row r="8" spans="2:14" ht="15" customHeight="1" x14ac:dyDescent="0.25">
      <c r="B8" s="3"/>
      <c r="C8" s="4"/>
      <c r="D8" s="4"/>
      <c r="E8" s="4"/>
      <c r="F8" s="5"/>
      <c r="G8" s="4"/>
      <c r="H8" s="4"/>
      <c r="I8" s="4"/>
      <c r="J8" s="4"/>
      <c r="K8" s="4"/>
      <c r="L8" s="3"/>
      <c r="M8" s="3"/>
    </row>
    <row r="9" spans="2:14" ht="15" customHeight="1" x14ac:dyDescent="0.25">
      <c r="B9" s="3"/>
      <c r="C9" s="10" t="s">
        <v>3</v>
      </c>
      <c r="D9" s="11">
        <v>42326</v>
      </c>
      <c r="E9" s="4"/>
      <c r="F9" s="5"/>
      <c r="G9" s="4"/>
      <c r="H9" s="4"/>
      <c r="I9" s="4"/>
      <c r="J9" s="4"/>
      <c r="K9" s="4"/>
      <c r="L9" s="3"/>
      <c r="M9" s="3"/>
    </row>
    <row r="10" spans="2:14" ht="15" customHeight="1" x14ac:dyDescent="0.25">
      <c r="B10" s="3"/>
      <c r="C10" s="12"/>
      <c r="D10" s="13"/>
      <c r="E10" s="13"/>
      <c r="F10" s="14"/>
      <c r="G10" s="4"/>
      <c r="H10" s="15"/>
      <c r="I10" s="15"/>
      <c r="J10" s="15"/>
      <c r="K10" s="15"/>
      <c r="L10" s="16"/>
      <c r="M10" s="3"/>
    </row>
    <row r="11" spans="2:14" ht="15" customHeight="1" x14ac:dyDescent="0.25">
      <c r="B11" s="3"/>
      <c r="C11" s="17" t="s">
        <v>62</v>
      </c>
      <c r="D11" s="17" t="s">
        <v>2</v>
      </c>
      <c r="E11" s="18"/>
      <c r="F11" s="19" t="s">
        <v>10</v>
      </c>
      <c r="G11" s="4"/>
      <c r="H11" s="17" t="s">
        <v>23</v>
      </c>
      <c r="I11" s="20" t="s">
        <v>24</v>
      </c>
      <c r="J11" s="20" t="s">
        <v>81</v>
      </c>
      <c r="K11" s="21" t="s">
        <v>29</v>
      </c>
      <c r="L11" s="22" t="s">
        <v>30</v>
      </c>
      <c r="M11" s="3"/>
      <c r="N11" s="3"/>
    </row>
    <row r="12" spans="2:14" ht="15" customHeight="1" x14ac:dyDescent="0.25">
      <c r="B12" s="3"/>
      <c r="C12" s="23" t="s">
        <v>51</v>
      </c>
      <c r="D12" s="23" t="s">
        <v>54</v>
      </c>
      <c r="E12" s="24"/>
      <c r="F12" s="25">
        <v>500000</v>
      </c>
      <c r="G12" s="13"/>
      <c r="H12" s="23" t="s">
        <v>25</v>
      </c>
      <c r="I12" s="26">
        <v>2000</v>
      </c>
      <c r="J12" s="27">
        <v>50</v>
      </c>
      <c r="K12" s="28">
        <v>215</v>
      </c>
      <c r="L12" s="29">
        <f t="shared" ref="L12:L17" si="0">-I12*K12</f>
        <v>-430000</v>
      </c>
      <c r="M12" s="3"/>
      <c r="N12" s="3"/>
    </row>
    <row r="13" spans="2:14" ht="15" customHeight="1" x14ac:dyDescent="0.25">
      <c r="B13" s="3"/>
      <c r="C13" s="23" t="s">
        <v>51</v>
      </c>
      <c r="D13" s="23" t="s">
        <v>52</v>
      </c>
      <c r="E13" s="24"/>
      <c r="F13" s="25">
        <v>0</v>
      </c>
      <c r="G13" s="13"/>
      <c r="H13" s="23" t="s">
        <v>26</v>
      </c>
      <c r="I13" s="26">
        <v>1000</v>
      </c>
      <c r="J13" s="30">
        <v>40</v>
      </c>
      <c r="K13" s="28">
        <v>275</v>
      </c>
      <c r="L13" s="29">
        <f t="shared" si="0"/>
        <v>-275000</v>
      </c>
      <c r="M13" s="3"/>
      <c r="N13" s="3"/>
    </row>
    <row r="14" spans="2:14" ht="15" customHeight="1" x14ac:dyDescent="0.25">
      <c r="B14" s="3"/>
      <c r="C14" s="23" t="s">
        <v>51</v>
      </c>
      <c r="D14" s="23" t="s">
        <v>52</v>
      </c>
      <c r="E14" s="24"/>
      <c r="F14" s="25">
        <v>0</v>
      </c>
      <c r="G14" s="13"/>
      <c r="H14" s="23" t="s">
        <v>27</v>
      </c>
      <c r="I14" s="26">
        <v>1000</v>
      </c>
      <c r="J14" s="30">
        <v>100</v>
      </c>
      <c r="K14" s="28">
        <v>210</v>
      </c>
      <c r="L14" s="29">
        <f t="shared" si="0"/>
        <v>-210000</v>
      </c>
      <c r="M14" s="3"/>
      <c r="N14" s="3"/>
    </row>
    <row r="15" spans="2:14" ht="15" customHeight="1" x14ac:dyDescent="0.25">
      <c r="B15" s="3"/>
      <c r="C15" s="23" t="s">
        <v>51</v>
      </c>
      <c r="D15" s="23" t="s">
        <v>52</v>
      </c>
      <c r="E15" s="31"/>
      <c r="F15" s="25">
        <v>0</v>
      </c>
      <c r="G15" s="13"/>
      <c r="H15" s="23" t="s">
        <v>28</v>
      </c>
      <c r="I15" s="26">
        <v>600</v>
      </c>
      <c r="J15" s="30">
        <v>75</v>
      </c>
      <c r="K15" s="28">
        <v>225</v>
      </c>
      <c r="L15" s="29">
        <f t="shared" si="0"/>
        <v>-135000</v>
      </c>
      <c r="M15" s="3"/>
      <c r="N15" s="3"/>
    </row>
    <row r="16" spans="2:14" ht="15" customHeight="1" x14ac:dyDescent="0.25">
      <c r="B16" s="3"/>
      <c r="C16" s="32" t="s">
        <v>0</v>
      </c>
      <c r="D16" s="32" t="s">
        <v>52</v>
      </c>
      <c r="E16" s="33"/>
      <c r="F16" s="34">
        <v>0</v>
      </c>
      <c r="G16" s="13"/>
      <c r="H16" s="23" t="s">
        <v>79</v>
      </c>
      <c r="I16" s="26">
        <v>0</v>
      </c>
      <c r="J16" s="35">
        <v>0</v>
      </c>
      <c r="K16" s="28">
        <v>180</v>
      </c>
      <c r="L16" s="29">
        <f t="shared" si="0"/>
        <v>0</v>
      </c>
      <c r="M16" s="3"/>
      <c r="N16" s="3"/>
    </row>
    <row r="17" spans="2:14" ht="15" customHeight="1" x14ac:dyDescent="0.25">
      <c r="B17" s="3"/>
      <c r="C17" s="36" t="s">
        <v>1</v>
      </c>
      <c r="D17" s="37"/>
      <c r="E17" s="38" t="s">
        <v>14</v>
      </c>
      <c r="F17" s="39">
        <f>F12+F13+F14+F15+F16</f>
        <v>500000</v>
      </c>
      <c r="G17" s="13"/>
      <c r="H17" s="32" t="s">
        <v>80</v>
      </c>
      <c r="I17" s="40">
        <v>0</v>
      </c>
      <c r="J17" s="40">
        <v>0</v>
      </c>
      <c r="K17" s="41">
        <v>180</v>
      </c>
      <c r="L17" s="42">
        <f t="shared" si="0"/>
        <v>0</v>
      </c>
      <c r="M17" s="3"/>
      <c r="N17" s="43"/>
    </row>
    <row r="18" spans="2:14" ht="15" customHeight="1" x14ac:dyDescent="0.25">
      <c r="B18" s="3"/>
      <c r="C18" s="36" t="s">
        <v>6</v>
      </c>
      <c r="D18" s="44"/>
      <c r="E18" s="45" t="s">
        <v>15</v>
      </c>
      <c r="F18" s="46">
        <v>12500</v>
      </c>
      <c r="G18" s="13"/>
      <c r="H18" s="47" t="s">
        <v>59</v>
      </c>
      <c r="I18" s="48">
        <f>SUM(I11:I16)</f>
        <v>4600</v>
      </c>
      <c r="J18" s="49"/>
      <c r="K18" s="50" t="s">
        <v>31</v>
      </c>
      <c r="L18" s="51">
        <f>SUM(L12:L16)</f>
        <v>-1050000</v>
      </c>
      <c r="M18" s="3"/>
      <c r="N18" s="3"/>
    </row>
    <row r="19" spans="2:14" ht="15" customHeight="1" x14ac:dyDescent="0.25">
      <c r="B19" s="3"/>
      <c r="C19" s="12"/>
      <c r="D19" s="15"/>
      <c r="E19" s="15"/>
      <c r="F19" s="52"/>
      <c r="G19" s="13"/>
      <c r="H19" s="15"/>
      <c r="I19" s="15"/>
      <c r="J19" s="15"/>
      <c r="K19" s="15"/>
      <c r="L19" s="15"/>
      <c r="M19" s="3"/>
      <c r="N19" s="3"/>
    </row>
    <row r="20" spans="2:14" ht="15" customHeight="1" x14ac:dyDescent="0.25">
      <c r="B20" s="3"/>
      <c r="C20" s="17" t="s">
        <v>57</v>
      </c>
      <c r="D20" s="17" t="s">
        <v>63</v>
      </c>
      <c r="E20" s="20" t="s">
        <v>8</v>
      </c>
      <c r="F20" s="19" t="s">
        <v>65</v>
      </c>
      <c r="G20" s="13"/>
      <c r="H20" s="17" t="s">
        <v>49</v>
      </c>
      <c r="I20" s="53"/>
      <c r="J20" s="53" t="s">
        <v>32</v>
      </c>
      <c r="K20" s="53" t="s">
        <v>56</v>
      </c>
      <c r="L20" s="54" t="s">
        <v>33</v>
      </c>
      <c r="M20" s="3"/>
      <c r="N20" s="3"/>
    </row>
    <row r="21" spans="2:14" ht="15" customHeight="1" x14ac:dyDescent="0.25">
      <c r="B21" s="3"/>
      <c r="C21" s="23" t="s">
        <v>7</v>
      </c>
      <c r="D21" s="23" t="s">
        <v>55</v>
      </c>
      <c r="E21" s="55">
        <v>42370</v>
      </c>
      <c r="F21" s="56">
        <v>10000</v>
      </c>
      <c r="G21" s="13"/>
      <c r="H21" s="57" t="str">
        <f>+H12</f>
        <v>Wheat</v>
      </c>
      <c r="I21" s="58"/>
      <c r="J21" s="26">
        <v>10000</v>
      </c>
      <c r="K21" s="28">
        <v>5</v>
      </c>
      <c r="L21" s="29">
        <f t="shared" ref="L21:L26" si="1">K21*J21</f>
        <v>50000</v>
      </c>
      <c r="M21" s="3"/>
      <c r="N21" s="3"/>
    </row>
    <row r="22" spans="2:14" ht="15" customHeight="1" x14ac:dyDescent="0.25">
      <c r="B22" s="3"/>
      <c r="C22" s="23" t="s">
        <v>7</v>
      </c>
      <c r="D22" s="23" t="s">
        <v>53</v>
      </c>
      <c r="E22" s="55">
        <v>42370</v>
      </c>
      <c r="F22" s="56">
        <v>0</v>
      </c>
      <c r="G22" s="13"/>
      <c r="H22" s="57" t="str">
        <f t="shared" ref="H22:H26" si="2">+H13</f>
        <v>Canola</v>
      </c>
      <c r="I22" s="58"/>
      <c r="J22" s="26">
        <v>10000</v>
      </c>
      <c r="K22" s="28">
        <v>15</v>
      </c>
      <c r="L22" s="29">
        <f t="shared" si="1"/>
        <v>150000</v>
      </c>
      <c r="M22" s="3"/>
      <c r="N22" s="3"/>
    </row>
    <row r="23" spans="2:14" ht="15" customHeight="1" x14ac:dyDescent="0.25">
      <c r="B23" s="3"/>
      <c r="C23" s="23" t="s">
        <v>7</v>
      </c>
      <c r="D23" s="23" t="s">
        <v>53</v>
      </c>
      <c r="E23" s="55">
        <v>42370</v>
      </c>
      <c r="F23" s="56">
        <v>0</v>
      </c>
      <c r="G23" s="13"/>
      <c r="H23" s="57" t="str">
        <f t="shared" si="2"/>
        <v>Oat</v>
      </c>
      <c r="I23" s="58"/>
      <c r="J23" s="26">
        <v>10000</v>
      </c>
      <c r="K23" s="28">
        <v>2.75</v>
      </c>
      <c r="L23" s="29">
        <f t="shared" si="1"/>
        <v>27500</v>
      </c>
      <c r="M23" s="3"/>
      <c r="N23" s="3"/>
    </row>
    <row r="24" spans="2:14" ht="15" customHeight="1" x14ac:dyDescent="0.25">
      <c r="B24" s="3"/>
      <c r="C24" s="23" t="s">
        <v>7</v>
      </c>
      <c r="D24" s="23" t="s">
        <v>53</v>
      </c>
      <c r="E24" s="55">
        <v>42370</v>
      </c>
      <c r="F24" s="56">
        <v>0</v>
      </c>
      <c r="G24" s="13"/>
      <c r="H24" s="57" t="str">
        <f t="shared" si="2"/>
        <v>Barley</v>
      </c>
      <c r="I24" s="58"/>
      <c r="J24" s="26">
        <v>10000</v>
      </c>
      <c r="K24" s="28">
        <v>3.75</v>
      </c>
      <c r="L24" s="29">
        <f t="shared" si="1"/>
        <v>37500</v>
      </c>
      <c r="M24" s="3"/>
      <c r="N24" s="3"/>
    </row>
    <row r="25" spans="2:14" ht="15" customHeight="1" x14ac:dyDescent="0.25">
      <c r="B25" s="3"/>
      <c r="C25" s="23" t="s">
        <v>7</v>
      </c>
      <c r="D25" s="23" t="s">
        <v>53</v>
      </c>
      <c r="E25" s="55">
        <v>42370</v>
      </c>
      <c r="F25" s="56">
        <v>0</v>
      </c>
      <c r="G25" s="13"/>
      <c r="H25" s="57" t="str">
        <f t="shared" si="2"/>
        <v>Other - Lentils</v>
      </c>
      <c r="I25" s="58"/>
      <c r="J25" s="26">
        <v>0</v>
      </c>
      <c r="K25" s="28">
        <v>0</v>
      </c>
      <c r="L25" s="29">
        <f t="shared" si="1"/>
        <v>0</v>
      </c>
      <c r="M25" s="3"/>
      <c r="N25" s="3"/>
    </row>
    <row r="26" spans="2:14" ht="15" customHeight="1" x14ac:dyDescent="0.25">
      <c r="B26" s="3"/>
      <c r="C26" s="32" t="s">
        <v>7</v>
      </c>
      <c r="D26" s="32" t="s">
        <v>53</v>
      </c>
      <c r="E26" s="59">
        <v>42370</v>
      </c>
      <c r="F26" s="60">
        <v>0</v>
      </c>
      <c r="G26" s="13"/>
      <c r="H26" s="61" t="str">
        <f t="shared" si="2"/>
        <v>Other - Peas</v>
      </c>
      <c r="I26" s="62"/>
      <c r="J26" s="40">
        <v>0</v>
      </c>
      <c r="K26" s="41">
        <v>0</v>
      </c>
      <c r="L26" s="42">
        <f t="shared" si="1"/>
        <v>0</v>
      </c>
      <c r="M26" s="3"/>
      <c r="N26" s="3"/>
    </row>
    <row r="27" spans="2:14" ht="15" customHeight="1" x14ac:dyDescent="0.25">
      <c r="B27" s="3"/>
      <c r="C27" s="63" t="s">
        <v>58</v>
      </c>
      <c r="D27" s="37"/>
      <c r="E27" s="38" t="s">
        <v>16</v>
      </c>
      <c r="F27" s="51">
        <f>SUM(F21:F26)</f>
        <v>10000</v>
      </c>
      <c r="G27" s="13"/>
      <c r="H27" s="63" t="s">
        <v>34</v>
      </c>
      <c r="I27" s="64"/>
      <c r="J27" s="64">
        <f>SUM(J21:J25)</f>
        <v>40000</v>
      </c>
      <c r="K27" s="50" t="s">
        <v>60</v>
      </c>
      <c r="L27" s="39">
        <f>SUM(L21:L25)</f>
        <v>265000</v>
      </c>
      <c r="M27" s="3"/>
      <c r="N27" s="3"/>
    </row>
    <row r="28" spans="2:14" ht="15" customHeight="1" x14ac:dyDescent="0.25">
      <c r="B28" s="3"/>
      <c r="C28" s="12"/>
      <c r="D28" s="15"/>
      <c r="E28" s="15"/>
      <c r="F28" s="52"/>
      <c r="G28" s="13"/>
      <c r="H28" s="44"/>
      <c r="I28" s="44"/>
      <c r="J28" s="44"/>
      <c r="K28" s="44"/>
      <c r="L28" s="13"/>
      <c r="M28" s="3"/>
      <c r="N28" s="13"/>
    </row>
    <row r="29" spans="2:14" ht="15" customHeight="1" thickBot="1" x14ac:dyDescent="0.3">
      <c r="B29" s="3"/>
      <c r="C29" s="17" t="s">
        <v>4</v>
      </c>
      <c r="D29" s="65" t="s">
        <v>5</v>
      </c>
      <c r="E29" s="20"/>
      <c r="F29" s="19" t="s">
        <v>10</v>
      </c>
      <c r="G29" s="13"/>
      <c r="H29" s="66" t="s">
        <v>70</v>
      </c>
      <c r="I29" s="67"/>
      <c r="J29" s="67"/>
      <c r="K29" s="67"/>
      <c r="L29" s="68" t="s">
        <v>9</v>
      </c>
      <c r="M29" s="3"/>
      <c r="N29" s="3"/>
    </row>
    <row r="30" spans="2:14" ht="15" customHeight="1" thickBot="1" x14ac:dyDescent="0.3">
      <c r="B30" s="3"/>
      <c r="C30" s="23" t="s">
        <v>67</v>
      </c>
      <c r="D30" s="23" t="s">
        <v>64</v>
      </c>
      <c r="E30" s="69"/>
      <c r="F30" s="56">
        <v>10000</v>
      </c>
      <c r="G30" s="13"/>
      <c r="H30" s="70" t="s">
        <v>71</v>
      </c>
      <c r="I30" s="71"/>
      <c r="J30" s="71"/>
      <c r="K30" s="71"/>
      <c r="L30" s="72">
        <f>F40</f>
        <v>487500</v>
      </c>
      <c r="M30" s="3"/>
      <c r="N30" s="13"/>
    </row>
    <row r="31" spans="2:14" ht="15" customHeight="1" thickBot="1" x14ac:dyDescent="0.3">
      <c r="B31" s="3"/>
      <c r="C31" s="23" t="s">
        <v>67</v>
      </c>
      <c r="D31" s="23" t="s">
        <v>66</v>
      </c>
      <c r="E31" s="69"/>
      <c r="F31" s="56">
        <v>0</v>
      </c>
      <c r="G31" s="13"/>
      <c r="H31" s="13" t="s">
        <v>35</v>
      </c>
      <c r="I31" s="13"/>
      <c r="J31" s="13"/>
      <c r="K31" s="13"/>
      <c r="L31" s="73">
        <f>('Monthly Expenses'!D23+'Monthly Expenses'!D34)*-1</f>
        <v>-37875</v>
      </c>
      <c r="M31" s="3"/>
      <c r="N31" s="3"/>
    </row>
    <row r="32" spans="2:14" ht="15" customHeight="1" thickBot="1" x14ac:dyDescent="0.3">
      <c r="B32" s="3"/>
      <c r="C32" s="23" t="s">
        <v>67</v>
      </c>
      <c r="D32" s="23" t="s">
        <v>66</v>
      </c>
      <c r="E32" s="69"/>
      <c r="F32" s="56">
        <v>0</v>
      </c>
      <c r="G32" s="13"/>
      <c r="H32" s="74" t="s">
        <v>61</v>
      </c>
      <c r="I32" s="75"/>
      <c r="J32" s="75"/>
      <c r="K32" s="76"/>
      <c r="L32" s="77">
        <f>(L18+L27+L30+L31)</f>
        <v>-335375</v>
      </c>
      <c r="M32" s="3"/>
      <c r="N32" s="3"/>
    </row>
    <row r="33" spans="2:14" ht="15" customHeight="1" thickBot="1" x14ac:dyDescent="0.3">
      <c r="B33" s="3"/>
      <c r="C33" s="23" t="s">
        <v>67</v>
      </c>
      <c r="D33" s="23" t="s">
        <v>66</v>
      </c>
      <c r="E33" s="69"/>
      <c r="F33" s="56">
        <v>0</v>
      </c>
      <c r="G33" s="13"/>
      <c r="H33" s="13" t="s">
        <v>72</v>
      </c>
      <c r="I33" s="13"/>
      <c r="J33" s="13"/>
      <c r="K33" s="13"/>
      <c r="L33" s="25">
        <v>80000</v>
      </c>
      <c r="M33" s="3"/>
      <c r="N33" s="3"/>
    </row>
    <row r="34" spans="2:14" ht="15" customHeight="1" thickBot="1" x14ac:dyDescent="0.3">
      <c r="B34" s="3"/>
      <c r="C34" s="23" t="s">
        <v>67</v>
      </c>
      <c r="D34" s="23" t="s">
        <v>66</v>
      </c>
      <c r="E34" s="69"/>
      <c r="F34" s="56">
        <v>0</v>
      </c>
      <c r="G34" s="13"/>
      <c r="H34" s="78" t="s">
        <v>73</v>
      </c>
      <c r="I34" s="79"/>
      <c r="J34" s="79"/>
      <c r="K34" s="79"/>
      <c r="L34" s="80">
        <f>L32+L33</f>
        <v>-255375</v>
      </c>
      <c r="M34" s="3"/>
      <c r="N34" s="3"/>
    </row>
    <row r="35" spans="2:14" ht="15" customHeight="1" x14ac:dyDescent="0.25">
      <c r="B35" s="3"/>
      <c r="C35" s="23" t="s">
        <v>67</v>
      </c>
      <c r="D35" s="23" t="s">
        <v>66</v>
      </c>
      <c r="E35" s="69"/>
      <c r="F35" s="56">
        <v>0</v>
      </c>
      <c r="G35" s="13"/>
      <c r="H35" s="13"/>
      <c r="I35" s="13"/>
      <c r="J35" s="13"/>
      <c r="K35" s="13"/>
      <c r="L35" s="13"/>
      <c r="M35" s="3"/>
      <c r="N35" s="3"/>
    </row>
    <row r="36" spans="2:14" ht="15" customHeight="1" thickBot="1" x14ac:dyDescent="0.3">
      <c r="B36" s="3"/>
      <c r="C36" s="32" t="s">
        <v>67</v>
      </c>
      <c r="D36" s="32" t="s">
        <v>66</v>
      </c>
      <c r="E36" s="81"/>
      <c r="F36" s="60">
        <v>0</v>
      </c>
      <c r="G36" s="13"/>
      <c r="H36" s="13"/>
      <c r="I36" s="13"/>
      <c r="J36" s="13"/>
      <c r="K36" s="13"/>
      <c r="L36" s="13"/>
      <c r="M36" s="3"/>
      <c r="N36" s="3"/>
    </row>
    <row r="37" spans="2:14" ht="15" customHeight="1" x14ac:dyDescent="0.25">
      <c r="B37" s="3"/>
      <c r="C37" s="82" t="s">
        <v>68</v>
      </c>
      <c r="D37" s="83"/>
      <c r="E37" s="45" t="s">
        <v>17</v>
      </c>
      <c r="F37" s="51">
        <f>SUM(F30:F36)</f>
        <v>10000</v>
      </c>
      <c r="G37" s="13"/>
      <c r="H37" s="84" t="s">
        <v>82</v>
      </c>
      <c r="I37" s="85"/>
      <c r="J37" s="86"/>
      <c r="K37" s="87">
        <f>+I18/3*10/44.092*240*6</f>
        <v>500771.11494148598</v>
      </c>
      <c r="L37" s="88"/>
      <c r="M37" s="3"/>
      <c r="N37" s="3"/>
    </row>
    <row r="38" spans="2:14" ht="15" customHeight="1" thickBot="1" x14ac:dyDescent="0.3">
      <c r="B38" s="3"/>
      <c r="C38" s="44"/>
      <c r="D38" s="44"/>
      <c r="E38" s="44"/>
      <c r="F38" s="89"/>
      <c r="G38" s="13"/>
      <c r="H38" s="90"/>
      <c r="I38" s="91"/>
      <c r="J38" s="92"/>
      <c r="K38" s="93"/>
      <c r="L38" s="94"/>
      <c r="M38" s="3"/>
      <c r="N38" s="3"/>
    </row>
    <row r="39" spans="2:14" ht="15" customHeight="1" thickBot="1" x14ac:dyDescent="0.3">
      <c r="B39" s="3"/>
      <c r="C39" s="66" t="s">
        <v>69</v>
      </c>
      <c r="D39" s="95"/>
      <c r="E39" s="96"/>
      <c r="F39" s="97" t="s">
        <v>9</v>
      </c>
      <c r="G39" s="13"/>
      <c r="H39" s="13"/>
      <c r="I39" s="13"/>
      <c r="J39" s="13"/>
      <c r="K39" s="13"/>
      <c r="L39" s="13"/>
      <c r="M39" s="3"/>
      <c r="N39" s="3"/>
    </row>
    <row r="40" spans="2:14" ht="15" customHeight="1" thickBot="1" x14ac:dyDescent="0.3">
      <c r="B40" s="3"/>
      <c r="C40" s="70" t="s">
        <v>11</v>
      </c>
      <c r="D40" s="71"/>
      <c r="E40" s="98" t="s">
        <v>18</v>
      </c>
      <c r="F40" s="72">
        <f>(F37+F17)-(F18+F27)</f>
        <v>487500</v>
      </c>
      <c r="G40" s="13"/>
      <c r="H40" s="84" t="s">
        <v>83</v>
      </c>
      <c r="I40" s="85"/>
      <c r="J40" s="86"/>
      <c r="K40" s="87">
        <f>+L34+K37</f>
        <v>245396.11494148598</v>
      </c>
      <c r="L40" s="88"/>
      <c r="M40" s="3"/>
      <c r="N40" s="3"/>
    </row>
    <row r="41" spans="2:14" ht="15" customHeight="1" thickBot="1" x14ac:dyDescent="0.3">
      <c r="B41" s="13"/>
      <c r="C41" s="15"/>
      <c r="D41" s="15"/>
      <c r="E41" s="15"/>
      <c r="F41" s="15"/>
      <c r="G41" s="13"/>
      <c r="H41" s="90"/>
      <c r="I41" s="91"/>
      <c r="J41" s="92"/>
      <c r="K41" s="93"/>
      <c r="L41" s="94"/>
      <c r="M41" s="13"/>
      <c r="N41" s="3"/>
    </row>
    <row r="42" spans="2:14" ht="15" customHeight="1" x14ac:dyDescent="0.25">
      <c r="B42" s="3"/>
      <c r="C42" s="15" t="s">
        <v>13</v>
      </c>
      <c r="D42" s="15"/>
      <c r="E42" s="99" t="s">
        <v>19</v>
      </c>
      <c r="F42" s="100">
        <f>+SUMPRODUCT(I12:I17,J12:J17,K21:K26)</f>
        <v>1543750</v>
      </c>
      <c r="G42" s="13"/>
      <c r="H42" s="13"/>
      <c r="I42" s="13"/>
      <c r="J42" s="13"/>
      <c r="K42" s="13"/>
      <c r="L42" s="13"/>
      <c r="M42" s="3"/>
      <c r="N42" s="3"/>
    </row>
    <row r="43" spans="2:14" ht="15" customHeight="1" thickBot="1" x14ac:dyDescent="0.3">
      <c r="B43" s="3"/>
      <c r="C43" s="13" t="s">
        <v>12</v>
      </c>
      <c r="D43" s="13"/>
      <c r="E43" s="101" t="s">
        <v>21</v>
      </c>
      <c r="F43" s="102">
        <f>F40/F42</f>
        <v>0.31578947368421051</v>
      </c>
      <c r="G43" s="13"/>
      <c r="H43" s="13"/>
      <c r="I43" s="13"/>
      <c r="J43" s="13"/>
      <c r="K43" s="13"/>
      <c r="L43" s="13"/>
      <c r="M43" s="3"/>
      <c r="N43" s="3"/>
    </row>
    <row r="44" spans="2:14" ht="15" customHeight="1" thickBot="1" x14ac:dyDescent="0.3">
      <c r="B44" s="3"/>
      <c r="C44" s="78" t="s">
        <v>20</v>
      </c>
      <c r="D44" s="103"/>
      <c r="E44" s="104" t="s">
        <v>22</v>
      </c>
      <c r="F44" s="80">
        <f>(F42*0.25)-F40</f>
        <v>-101562.5</v>
      </c>
      <c r="G44" s="13"/>
      <c r="H44" s="13"/>
      <c r="I44" s="13"/>
      <c r="J44" s="13"/>
      <c r="K44" s="13"/>
      <c r="L44" s="13"/>
      <c r="M44" s="3"/>
      <c r="N44" s="3"/>
    </row>
    <row r="45" spans="2:14" ht="15" customHeight="1" x14ac:dyDescent="0.25">
      <c r="B45" s="3"/>
      <c r="C45" s="4"/>
      <c r="D45" s="13"/>
      <c r="E45" s="13"/>
      <c r="F45" s="29"/>
      <c r="G45" s="13"/>
      <c r="H45" s="13"/>
      <c r="I45" s="13"/>
      <c r="J45" s="13"/>
      <c r="K45" s="13"/>
      <c r="L45" s="3"/>
      <c r="M45" s="3"/>
    </row>
    <row r="46" spans="2:14" x14ac:dyDescent="0.25">
      <c r="D46" s="105"/>
      <c r="E46" s="105"/>
      <c r="F46" s="106"/>
      <c r="G46" s="105"/>
      <c r="H46" s="105"/>
      <c r="I46" s="105"/>
      <c r="J46" s="105"/>
      <c r="K46" s="105"/>
    </row>
  </sheetData>
  <sheetProtection algorithmName="SHA-512" hashValue="LWnrSkf1SLjCzkQKSyxsJWh37V1vff0AAiUXISwrnnwAoY0KzOa3RgiYpzTY69imItjk0cE7+WdJxIdb4xhwzg==" saltValue="NCIbKSbX6t6yqo7E9T79sg==" spinCount="100000" sheet="1" objects="1" scenarios="1"/>
  <mergeCells count="4">
    <mergeCell ref="H37:J38"/>
    <mergeCell ref="K37:L38"/>
    <mergeCell ref="H40:J41"/>
    <mergeCell ref="K40:L41"/>
  </mergeCells>
  <conditionalFormatting sqref="F40 F44 L30 L32 L3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K40 K37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94488188976377963" bottom="0.74803149606299213" header="0.31496062992125984" footer="0.31496062992125984"/>
  <pageSetup scale="66" orientation="landscape" r:id="rId1"/>
  <headerFooter>
    <oddHeader>&amp;C&amp;"-,Bold"&amp;14Working Capital Calculator</oddHeader>
    <oddFooter>&amp;C&amp;"-,Bold"&amp;14Courtesy Input Capital Corp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I35"/>
  <sheetViews>
    <sheetView showGridLines="0" view="pageBreakPreview" zoomScaleNormal="100" zoomScaleSheetLayoutView="100" workbookViewId="0">
      <selection activeCell="C11" sqref="C11"/>
    </sheetView>
  </sheetViews>
  <sheetFormatPr defaultRowHeight="15" x14ac:dyDescent="0.25"/>
  <cols>
    <col min="1" max="2" width="2.85546875" style="1" customWidth="1"/>
    <col min="3" max="3" width="32.140625" style="1" bestFit="1" customWidth="1"/>
    <col min="4" max="4" width="11.5703125" style="128" bestFit="1" customWidth="1"/>
    <col min="5" max="5" width="2.85546875" style="1" customWidth="1"/>
    <col min="6" max="7" width="9.140625" style="1"/>
    <col min="8" max="8" width="11.5703125" style="1" bestFit="1" customWidth="1"/>
    <col min="9" max="16384" width="9.140625" style="1"/>
  </cols>
  <sheetData>
    <row r="1" spans="2:9" s="2" customFormat="1" x14ac:dyDescent="0.25"/>
    <row r="2" spans="2:9" s="2" customFormat="1" x14ac:dyDescent="0.25">
      <c r="B2" s="3"/>
      <c r="C2" s="3"/>
      <c r="D2" s="4"/>
      <c r="E2" s="3"/>
    </row>
    <row r="3" spans="2:9" s="2" customFormat="1" x14ac:dyDescent="0.25">
      <c r="B3" s="3"/>
      <c r="C3" s="3"/>
      <c r="D3" s="4"/>
      <c r="E3" s="3"/>
    </row>
    <row r="4" spans="2:9" s="2" customFormat="1" x14ac:dyDescent="0.25">
      <c r="B4" s="3"/>
      <c r="C4" s="3"/>
      <c r="D4" s="4"/>
      <c r="E4" s="3"/>
    </row>
    <row r="5" spans="2:9" s="2" customFormat="1" x14ac:dyDescent="0.25">
      <c r="B5" s="3"/>
      <c r="C5" s="3"/>
      <c r="D5" s="4"/>
      <c r="E5" s="3"/>
    </row>
    <row r="6" spans="2:9" s="2" customFormat="1" ht="15" customHeight="1" thickBot="1" x14ac:dyDescent="0.3">
      <c r="B6" s="3"/>
      <c r="C6" s="4"/>
      <c r="D6" s="5"/>
      <c r="E6" s="3"/>
    </row>
    <row r="7" spans="2:9" s="2" customFormat="1" ht="15" customHeight="1" thickBot="1" x14ac:dyDescent="0.3">
      <c r="B7" s="3"/>
      <c r="C7" s="6" t="s">
        <v>50</v>
      </c>
      <c r="D7" s="9"/>
      <c r="E7" s="3"/>
    </row>
    <row r="8" spans="2:9" x14ac:dyDescent="0.25">
      <c r="B8" s="3"/>
      <c r="C8" s="108"/>
      <c r="D8" s="109"/>
      <c r="E8" s="3"/>
      <c r="F8" s="2"/>
      <c r="G8" s="2"/>
      <c r="H8" s="2"/>
      <c r="I8" s="2"/>
    </row>
    <row r="9" spans="2:9" x14ac:dyDescent="0.25">
      <c r="B9" s="110"/>
      <c r="C9" s="17" t="s">
        <v>77</v>
      </c>
      <c r="D9" s="111" t="s">
        <v>45</v>
      </c>
      <c r="E9" s="110"/>
      <c r="F9" s="2"/>
      <c r="G9" s="2"/>
      <c r="H9" s="2"/>
      <c r="I9" s="2"/>
    </row>
    <row r="10" spans="2:9" x14ac:dyDescent="0.25">
      <c r="B10" s="110"/>
      <c r="C10" s="112" t="s">
        <v>36</v>
      </c>
      <c r="D10" s="113">
        <v>400</v>
      </c>
      <c r="E10" s="110"/>
      <c r="F10" s="2"/>
      <c r="G10" s="2"/>
      <c r="H10" s="2"/>
      <c r="I10" s="2"/>
    </row>
    <row r="11" spans="2:9" x14ac:dyDescent="0.25">
      <c r="B11" s="110"/>
      <c r="C11" s="112" t="s">
        <v>37</v>
      </c>
      <c r="D11" s="113">
        <v>200</v>
      </c>
      <c r="E11" s="110"/>
    </row>
    <row r="12" spans="2:9" x14ac:dyDescent="0.25">
      <c r="B12" s="110"/>
      <c r="C12" s="114" t="s">
        <v>38</v>
      </c>
      <c r="D12" s="115">
        <v>450</v>
      </c>
      <c r="E12" s="110"/>
    </row>
    <row r="13" spans="2:9" x14ac:dyDescent="0.25">
      <c r="B13" s="110"/>
      <c r="C13" s="116"/>
      <c r="D13" s="117"/>
      <c r="E13" s="110"/>
    </row>
    <row r="14" spans="2:9" x14ac:dyDescent="0.25">
      <c r="B14" s="110"/>
      <c r="C14" s="112" t="s">
        <v>39</v>
      </c>
      <c r="D14" s="113">
        <v>125</v>
      </c>
      <c r="E14" s="110"/>
    </row>
    <row r="15" spans="2:9" x14ac:dyDescent="0.25">
      <c r="B15" s="110"/>
      <c r="C15" s="114" t="s">
        <v>40</v>
      </c>
      <c r="D15" s="115">
        <v>200</v>
      </c>
      <c r="E15" s="110"/>
    </row>
    <row r="16" spans="2:9" x14ac:dyDescent="0.25">
      <c r="B16" s="110"/>
      <c r="C16" s="116"/>
      <c r="D16" s="117"/>
      <c r="E16" s="110"/>
    </row>
    <row r="17" spans="2:5" x14ac:dyDescent="0.25">
      <c r="B17" s="110"/>
      <c r="C17" s="112" t="s">
        <v>43</v>
      </c>
      <c r="D17" s="113">
        <v>1500</v>
      </c>
      <c r="E17" s="110"/>
    </row>
    <row r="18" spans="2:5" x14ac:dyDescent="0.25">
      <c r="B18" s="110"/>
      <c r="C18" s="112" t="s">
        <v>44</v>
      </c>
      <c r="D18" s="113">
        <v>2000</v>
      </c>
      <c r="E18" s="110"/>
    </row>
    <row r="19" spans="2:5" x14ac:dyDescent="0.25">
      <c r="B19" s="110"/>
      <c r="C19" s="114" t="s">
        <v>0</v>
      </c>
      <c r="D19" s="115">
        <v>0</v>
      </c>
      <c r="E19" s="110"/>
    </row>
    <row r="20" spans="2:5" x14ac:dyDescent="0.25">
      <c r="B20" s="110"/>
      <c r="C20" s="116"/>
      <c r="D20" s="117"/>
      <c r="E20" s="110"/>
    </row>
    <row r="21" spans="2:5" x14ac:dyDescent="0.25">
      <c r="B21" s="110"/>
      <c r="C21" s="118" t="s">
        <v>76</v>
      </c>
      <c r="D21" s="119">
        <f>SUM(D10:D19)</f>
        <v>4875</v>
      </c>
      <c r="E21" s="110"/>
    </row>
    <row r="22" spans="2:5" x14ac:dyDescent="0.25">
      <c r="B22" s="110"/>
      <c r="C22" s="120" t="s">
        <v>47</v>
      </c>
      <c r="D22" s="121">
        <v>5</v>
      </c>
      <c r="E22" s="110"/>
    </row>
    <row r="23" spans="2:5" x14ac:dyDescent="0.25">
      <c r="B23" s="110"/>
      <c r="C23" s="118" t="s">
        <v>48</v>
      </c>
      <c r="D23" s="119">
        <f>D21*D22</f>
        <v>24375</v>
      </c>
      <c r="E23" s="110"/>
    </row>
    <row r="24" spans="2:5" x14ac:dyDescent="0.25">
      <c r="B24" s="110"/>
      <c r="C24" s="122"/>
      <c r="D24" s="123"/>
      <c r="E24" s="110"/>
    </row>
    <row r="25" spans="2:5" x14ac:dyDescent="0.25">
      <c r="B25" s="110"/>
      <c r="C25" s="122"/>
      <c r="D25" s="123"/>
      <c r="E25" s="110"/>
    </row>
    <row r="26" spans="2:5" x14ac:dyDescent="0.25">
      <c r="B26" s="110"/>
      <c r="C26" s="116"/>
      <c r="D26" s="117"/>
      <c r="E26" s="124"/>
    </row>
    <row r="27" spans="2:5" x14ac:dyDescent="0.25">
      <c r="B27" s="110"/>
      <c r="C27" s="65" t="s">
        <v>78</v>
      </c>
      <c r="D27" s="125" t="s">
        <v>45</v>
      </c>
      <c r="E27" s="110"/>
    </row>
    <row r="28" spans="2:5" x14ac:dyDescent="0.25">
      <c r="B28" s="110"/>
      <c r="C28" s="126" t="s">
        <v>41</v>
      </c>
      <c r="D28" s="115">
        <v>4500</v>
      </c>
      <c r="E28" s="110"/>
    </row>
    <row r="29" spans="2:5" x14ac:dyDescent="0.25">
      <c r="B29" s="110"/>
      <c r="C29" s="116"/>
      <c r="D29" s="117"/>
      <c r="E29" s="110"/>
    </row>
    <row r="30" spans="2:5" x14ac:dyDescent="0.25">
      <c r="B30" s="110"/>
      <c r="C30" s="126" t="s">
        <v>42</v>
      </c>
      <c r="D30" s="115">
        <v>2500</v>
      </c>
      <c r="E30" s="110"/>
    </row>
    <row r="31" spans="2:5" x14ac:dyDescent="0.25">
      <c r="B31" s="110"/>
      <c r="C31" s="116"/>
      <c r="D31" s="117"/>
      <c r="E31" s="110"/>
    </row>
    <row r="32" spans="2:5" x14ac:dyDescent="0.25">
      <c r="B32" s="110"/>
      <c r="C32" s="127" t="s">
        <v>74</v>
      </c>
      <c r="D32" s="113">
        <f>'Working Capital Calculator'!J27*0.1</f>
        <v>4000</v>
      </c>
      <c r="E32" s="110"/>
    </row>
    <row r="33" spans="2:5" x14ac:dyDescent="0.25">
      <c r="B33" s="110"/>
      <c r="C33" s="112" t="s">
        <v>46</v>
      </c>
      <c r="D33" s="113">
        <v>2500</v>
      </c>
      <c r="E33" s="110"/>
    </row>
    <row r="34" spans="2:5" x14ac:dyDescent="0.25">
      <c r="B34" s="110"/>
      <c r="C34" s="118" t="s">
        <v>75</v>
      </c>
      <c r="D34" s="119">
        <f>SUM(D24:D33)</f>
        <v>13500</v>
      </c>
      <c r="E34" s="110"/>
    </row>
    <row r="35" spans="2:5" x14ac:dyDescent="0.25">
      <c r="B35" s="110"/>
      <c r="C35" s="108"/>
      <c r="D35" s="109"/>
      <c r="E35" s="110"/>
    </row>
  </sheetData>
  <sheetProtection algorithmName="SHA-512" hashValue="IT0HL6pHfoC8pdJ7WRqeJRJsJrvJ2eki6dADIne0BSL8IKhEWyHiED+ESEx07x+xrPCp81NJVDiGGipEV6ymZQ==" saltValue="4ygvvSI9hScT9khuW6eSWw==" spinCount="100000" sheet="1" objects="1" scenario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Working Capital Calculator</vt:lpstr>
      <vt:lpstr>Monthly Expenses</vt:lpstr>
      <vt:lpstr>'Monthly Expenses'!Print_Area</vt:lpstr>
      <vt:lpstr>'Working Capital Calculator'!Print_Area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Althouse</dc:creator>
  <cp:lastModifiedBy>Matt Badger</cp:lastModifiedBy>
  <cp:lastPrinted>2015-12-01T20:05:38Z</cp:lastPrinted>
  <dcterms:created xsi:type="dcterms:W3CDTF">2014-11-21T15:37:32Z</dcterms:created>
  <dcterms:modified xsi:type="dcterms:W3CDTF">2016-02-12T21:14:01Z</dcterms:modified>
</cp:coreProperties>
</file>