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_Shams\Downloads\"/>
    </mc:Choice>
  </mc:AlternateContent>
  <bookViews>
    <workbookView xWindow="0" yWindow="0" windowWidth="23040" windowHeight="8508" tabRatio="860" firstSheet="1" activeTab="1"/>
  </bookViews>
  <sheets>
    <sheet name="Ethics &amp; compliance" sheetId="13" r:id="rId1"/>
    <sheet name="Production &amp; finance" sheetId="12" r:id="rId2"/>
    <sheet name="Workforce" sheetId="11" r:id="rId3"/>
    <sheet name="Health &amp; Safety" sheetId="10" r:id="rId4"/>
    <sheet name="Energy &amp; emissions" sheetId="9" r:id="rId5"/>
    <sheet name="Water" sheetId="3" r:id="rId6"/>
    <sheet name="Biodiversity &amp; land" sheetId="5" r:id="rId7"/>
    <sheet name="Tailings &amp; waste" sheetId="7" r:id="rId8"/>
  </sheets>
  <definedNames>
    <definedName name="HTML_1" localSheetId="0">#REF!</definedName>
    <definedName name="HTML_1">#REF!</definedName>
    <definedName name="HTML_all" localSheetId="0">#REF!</definedName>
    <definedName name="HTML_all">#REF!</definedName>
    <definedName name="HTML_tables" localSheetId="0">#REF!</definedName>
    <definedName name="HTML_table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F8" i="12" l="1"/>
  <c r="F6" i="12"/>
  <c r="F7" i="12"/>
  <c r="F5" i="12"/>
  <c r="F4" i="12"/>
  <c r="F3" i="12"/>
  <c r="F22" i="12" l="1"/>
  <c r="F23" i="12"/>
  <c r="F24" i="12"/>
  <c r="F25" i="12"/>
  <c r="E4" i="3" l="1"/>
  <c r="D4" i="3"/>
  <c r="H32" i="10"/>
  <c r="H27" i="10"/>
  <c r="H25" i="10"/>
  <c r="H20" i="10"/>
  <c r="H12" i="10"/>
  <c r="H17" i="10"/>
  <c r="C29" i="11" l="1"/>
  <c r="D29" i="11"/>
  <c r="H5" i="3" l="1"/>
  <c r="H7" i="3"/>
  <c r="H8" i="3"/>
  <c r="H9" i="3"/>
  <c r="H11" i="3"/>
  <c r="H58" i="9" l="1"/>
  <c r="H57" i="9"/>
  <c r="H47" i="9"/>
  <c r="H45" i="9"/>
  <c r="H35" i="9"/>
  <c r="H36" i="9"/>
  <c r="H37" i="9"/>
  <c r="H38" i="9"/>
  <c r="H39" i="9"/>
  <c r="H40" i="9"/>
  <c r="H41" i="9"/>
  <c r="H42" i="9"/>
  <c r="H43" i="9"/>
  <c r="H34" i="9"/>
  <c r="H30" i="9"/>
  <c r="H7" i="9"/>
  <c r="H8" i="9"/>
  <c r="H9" i="9"/>
  <c r="H10" i="9"/>
  <c r="H11" i="9"/>
  <c r="H12" i="9"/>
  <c r="H13" i="9"/>
  <c r="H14" i="9"/>
  <c r="H17" i="9"/>
  <c r="H20" i="9"/>
  <c r="H6" i="9"/>
  <c r="E27" i="7" l="1"/>
  <c r="J35" i="11" l="1"/>
  <c r="J34" i="11"/>
  <c r="J36" i="11" s="1"/>
  <c r="J5" i="11" l="1"/>
  <c r="F6" i="11"/>
  <c r="G6" i="11"/>
  <c r="H6" i="11"/>
  <c r="I6" i="11"/>
  <c r="E15" i="5" l="1"/>
  <c r="D15" i="5"/>
  <c r="C15" i="5"/>
  <c r="C9" i="7" l="1"/>
  <c r="C8" i="7"/>
  <c r="J70" i="11" l="1"/>
  <c r="J69" i="11"/>
  <c r="J68" i="11"/>
  <c r="J67" i="11"/>
  <c r="J66" i="11"/>
  <c r="J64" i="11"/>
  <c r="J63" i="11"/>
  <c r="J62" i="11"/>
  <c r="J61" i="11"/>
  <c r="J60" i="11"/>
  <c r="J19" i="11"/>
  <c r="J18" i="11"/>
  <c r="J17" i="11"/>
  <c r="J16" i="11"/>
  <c r="J12" i="11"/>
  <c r="J13" i="11"/>
  <c r="F7" i="11"/>
  <c r="G7" i="11"/>
  <c r="H7" i="11"/>
  <c r="I7" i="11"/>
  <c r="G31" i="7"/>
  <c r="G30" i="7"/>
  <c r="G29" i="7"/>
  <c r="G27" i="7"/>
  <c r="G26" i="7"/>
  <c r="G25" i="7"/>
  <c r="G18" i="7"/>
  <c r="G17" i="7"/>
  <c r="G15" i="7"/>
  <c r="G14" i="7"/>
  <c r="G5" i="7"/>
  <c r="G4" i="7"/>
  <c r="F17" i="12" l="1"/>
  <c r="F18" i="12"/>
  <c r="F16" i="12"/>
  <c r="H15" i="3"/>
  <c r="E44" i="9" l="1"/>
  <c r="E46" i="9" s="1"/>
  <c r="F44" i="9"/>
  <c r="F46" i="9" s="1"/>
  <c r="G44" i="9"/>
  <c r="G46" i="9" s="1"/>
  <c r="C44" i="9"/>
  <c r="C46" i="9" s="1"/>
  <c r="D44" i="9"/>
  <c r="D46" i="9" s="1"/>
  <c r="D52" i="9" l="1"/>
  <c r="D51" i="9"/>
  <c r="D48" i="9"/>
  <c r="D53" i="9"/>
  <c r="C52" i="9"/>
  <c r="C51" i="9"/>
  <c r="H46" i="9"/>
  <c r="C48" i="9"/>
  <c r="C53" i="9"/>
  <c r="E52" i="9"/>
  <c r="E51" i="9"/>
  <c r="E48" i="9"/>
  <c r="E53" i="9"/>
  <c r="H44" i="9"/>
  <c r="D7" i="11"/>
  <c r="E7" i="11"/>
  <c r="C7" i="11"/>
  <c r="J7" i="11" s="1"/>
  <c r="H48" i="9" l="1"/>
  <c r="H52" i="9"/>
  <c r="H53" i="9"/>
  <c r="H51" i="9"/>
  <c r="J11" i="11"/>
  <c r="J10" i="11"/>
  <c r="D6" i="11" l="1"/>
  <c r="E6" i="11"/>
  <c r="C6" i="11"/>
  <c r="D18" i="9" l="1"/>
  <c r="E18" i="9"/>
  <c r="F18" i="9"/>
  <c r="G18" i="9"/>
  <c r="C18" i="9"/>
  <c r="D15" i="9"/>
  <c r="E15" i="9"/>
  <c r="F15" i="9"/>
  <c r="G15" i="9"/>
  <c r="C15" i="9"/>
  <c r="H18" i="9" l="1"/>
  <c r="C21" i="9"/>
  <c r="H15" i="9"/>
  <c r="G21" i="9"/>
  <c r="F21" i="9"/>
  <c r="D21" i="9"/>
  <c r="D27" i="9" s="1"/>
  <c r="E21" i="9"/>
  <c r="E27" i="9" s="1"/>
  <c r="H21" i="9" l="1"/>
  <c r="H26" i="9" s="1"/>
  <c r="C27" i="9"/>
  <c r="D47" i="11"/>
  <c r="E47" i="11"/>
  <c r="F47" i="11"/>
  <c r="G47" i="11"/>
  <c r="H47" i="11"/>
  <c r="I47" i="11"/>
  <c r="D48" i="11"/>
  <c r="E48" i="11"/>
  <c r="F48" i="11"/>
  <c r="G48" i="11"/>
  <c r="H48" i="11"/>
  <c r="I48" i="11"/>
  <c r="D49" i="11"/>
  <c r="E49" i="11"/>
  <c r="F49" i="11"/>
  <c r="G49" i="11"/>
  <c r="H49" i="11"/>
  <c r="I49" i="11"/>
  <c r="C48" i="11"/>
  <c r="C47" i="11"/>
  <c r="H24" i="9" l="1"/>
  <c r="H27" i="9"/>
  <c r="H25" i="9"/>
  <c r="J4" i="11"/>
  <c r="J6" i="11" s="1"/>
  <c r="D8" i="7" l="1"/>
  <c r="D9" i="7"/>
  <c r="F8" i="7"/>
  <c r="F9" i="7"/>
  <c r="E9" i="7"/>
  <c r="E8" i="7"/>
  <c r="D33" i="7"/>
  <c r="E33" i="7"/>
  <c r="F33" i="7"/>
  <c r="D34" i="7"/>
  <c r="E34" i="7"/>
  <c r="F34" i="7"/>
  <c r="D35" i="7"/>
  <c r="E35" i="7"/>
  <c r="F35" i="7"/>
  <c r="C34" i="7"/>
  <c r="G34" i="7" s="1"/>
  <c r="C35" i="7"/>
  <c r="C33" i="7"/>
  <c r="D20" i="7"/>
  <c r="E20" i="7"/>
  <c r="D21" i="7"/>
  <c r="E21" i="7"/>
  <c r="C21" i="7"/>
  <c r="G21" i="7" s="1"/>
  <c r="C20" i="7"/>
  <c r="G20" i="7" s="1"/>
  <c r="G33" i="7" l="1"/>
  <c r="G35" i="7"/>
  <c r="G9" i="7"/>
  <c r="E10" i="7"/>
  <c r="G8" i="7"/>
  <c r="F10" i="7"/>
  <c r="D10" i="7"/>
  <c r="C10" i="7"/>
  <c r="C6" i="3"/>
  <c r="H6" i="3" l="1"/>
  <c r="C4" i="3"/>
  <c r="G10" i="7"/>
  <c r="G4" i="3"/>
  <c r="F4" i="3"/>
  <c r="E10" i="3" l="1"/>
  <c r="C10" i="3"/>
  <c r="C15" i="3" l="1"/>
  <c r="C14" i="3"/>
  <c r="D10" i="3"/>
  <c r="H4" i="3"/>
  <c r="E15" i="3"/>
  <c r="E14" i="3"/>
  <c r="C12" i="3"/>
  <c r="E12" i="3"/>
  <c r="E13" i="3" s="1"/>
  <c r="C13" i="3" l="1"/>
  <c r="H12" i="3"/>
  <c r="H13" i="3" s="1"/>
  <c r="D15" i="3"/>
  <c r="D14" i="3"/>
  <c r="H10" i="3"/>
  <c r="H14" i="3" s="1"/>
</calcChain>
</file>

<file path=xl/sharedStrings.xml><?xml version="1.0" encoding="utf-8"?>
<sst xmlns="http://schemas.openxmlformats.org/spreadsheetml/2006/main" count="602" uniqueCount="281">
  <si>
    <t>Rosebel</t>
  </si>
  <si>
    <t>Essakane</t>
  </si>
  <si>
    <t>Westwood</t>
  </si>
  <si>
    <t>Boto Gold Project</t>
  </si>
  <si>
    <t>Côté Gold Project</t>
  </si>
  <si>
    <t>Corporate</t>
  </si>
  <si>
    <t>Exploration</t>
  </si>
  <si>
    <t>Anti-corruption</t>
  </si>
  <si>
    <t>Communication of anti-corruption policies and procedures</t>
  </si>
  <si>
    <t>Governance body members </t>
  </si>
  <si>
    <t>N/A</t>
  </si>
  <si>
    <t>Management</t>
  </si>
  <si>
    <t>Non-management</t>
  </si>
  <si>
    <t>Business partners</t>
  </si>
  <si>
    <t>Training on anti-corruption policies and procedures</t>
  </si>
  <si>
    <t>-</t>
  </si>
  <si>
    <t>Political contributions</t>
  </si>
  <si>
    <t>Value of financial and in-kind political contributions made (USD)</t>
  </si>
  <si>
    <t>Compliance</t>
  </si>
  <si>
    <t>Significant fines and non-monetary sanctions for non-compliance with environmental laws and/or regulations</t>
  </si>
  <si>
    <t>Total monetary value of significant fines (USD)</t>
  </si>
  <si>
    <t>Total number of non-monetary sanctions</t>
  </si>
  <si>
    <t>Cases brought through dispute resolution mechanisms</t>
  </si>
  <si>
    <t>Human rights training</t>
  </si>
  <si>
    <t>Private security personnel trained on human rights policies or procedures</t>
  </si>
  <si>
    <t>Training requirements apply to third-party organizations providing security personnel</t>
  </si>
  <si>
    <t>Yes</t>
  </si>
  <si>
    <r>
      <rPr>
        <b/>
        <sz val="10"/>
        <rFont val="Arial"/>
        <family val="2"/>
      </rPr>
      <t>Economic performance</t>
    </r>
    <r>
      <rPr>
        <sz val="10"/>
        <rFont val="Arial"/>
        <family val="2"/>
      </rPr>
      <t xml:space="preserve"> (USD millions)</t>
    </r>
  </si>
  <si>
    <t>Canada</t>
  </si>
  <si>
    <t>Suriname</t>
  </si>
  <si>
    <t>Burkina Faso</t>
  </si>
  <si>
    <t>Total</t>
  </si>
  <si>
    <t xml:space="preserve">Revenues </t>
  </si>
  <si>
    <t xml:space="preserve">Operating costs </t>
  </si>
  <si>
    <t xml:space="preserve">Employee wages and benefits </t>
  </si>
  <si>
    <t xml:space="preserve">Payments to providers of capital </t>
  </si>
  <si>
    <t xml:space="preserve">Payments to governments </t>
  </si>
  <si>
    <t>Community investments</t>
  </si>
  <si>
    <t>Financial assistance received from government</t>
  </si>
  <si>
    <t>Host government share in mine(s)</t>
  </si>
  <si>
    <t>Procurement (USD)</t>
  </si>
  <si>
    <t>National (including regional)</t>
  </si>
  <si>
    <t xml:space="preserve">Regional </t>
  </si>
  <si>
    <t>Definition of regional</t>
  </si>
  <si>
    <t>Business owned by a resident of  Brokopondo or Sipaliwini districts</t>
  </si>
  <si>
    <t>Business registered in the Sahel (Burkina Faso)</t>
  </si>
  <si>
    <t>Business registered in Abitibi-Témiscamingue</t>
  </si>
  <si>
    <t>Production</t>
  </si>
  <si>
    <t>Mined ore (000 tonnes)</t>
  </si>
  <si>
    <t>Milled ore (000 tonnes)</t>
  </si>
  <si>
    <t>Gold produced (attributable ounces)</t>
  </si>
  <si>
    <t>Materials</t>
  </si>
  <si>
    <t>Cyanide</t>
  </si>
  <si>
    <t>Acid</t>
  </si>
  <si>
    <t>Flocculant</t>
  </si>
  <si>
    <t>Caustic soda</t>
  </si>
  <si>
    <t>Lime</t>
  </si>
  <si>
    <t>Anti scalant</t>
  </si>
  <si>
    <t>Carbon</t>
  </si>
  <si>
    <t>Compressor oil</t>
  </si>
  <si>
    <t>Cutting oil</t>
  </si>
  <si>
    <t>Engine oil</t>
  </si>
  <si>
    <t>Ferric sulphate (Fe2(SO4)3)</t>
  </si>
  <si>
    <t>Grease</t>
  </si>
  <si>
    <t>Hydraulic oil</t>
  </si>
  <si>
    <t>Hydrocarbon solvent</t>
  </si>
  <si>
    <t>Transmission oil</t>
  </si>
  <si>
    <t>Other</t>
  </si>
  <si>
    <t>Boto</t>
  </si>
  <si>
    <t xml:space="preserve">Côté </t>
  </si>
  <si>
    <t>Workforce composition</t>
  </si>
  <si>
    <t>Number of employees</t>
  </si>
  <si>
    <t>Number of contractors</t>
  </si>
  <si>
    <t>Contractor share of workforce</t>
  </si>
  <si>
    <t>Total workforce</t>
  </si>
  <si>
    <t>Employees by contract</t>
  </si>
  <si>
    <t>Permanent Male</t>
  </si>
  <si>
    <t>Permanent Female</t>
  </si>
  <si>
    <t>Temporary Male</t>
  </si>
  <si>
    <t>Temporary Female</t>
  </si>
  <si>
    <t>Employees by type</t>
  </si>
  <si>
    <t>Full-Time Male</t>
  </si>
  <si>
    <t>Full-Time Female</t>
  </si>
  <si>
    <t>Part-Time Male</t>
  </si>
  <si>
    <t>Part-Time Female</t>
  </si>
  <si>
    <t>Diversity</t>
  </si>
  <si>
    <t>Rate of diversity in governance bodies</t>
  </si>
  <si>
    <t>Male</t>
  </si>
  <si>
    <t xml:space="preserve">N/A   </t>
  </si>
  <si>
    <t>Female</t>
  </si>
  <si>
    <t>Under 30 years old</t>
  </si>
  <si>
    <t>30-50 years old</t>
  </si>
  <si>
    <t>Over 50 years old</t>
  </si>
  <si>
    <t>Senior management hired from country of operation</t>
  </si>
  <si>
    <t>Rate of diversity of employees</t>
  </si>
  <si>
    <t>Salary by employee category and gender</t>
  </si>
  <si>
    <t>Female - Managers / Directors</t>
  </si>
  <si>
    <t>Female - Professionals / Supervisors</t>
  </si>
  <si>
    <t>Female - Administrative / Technical</t>
  </si>
  <si>
    <t>Male - Managers / Directors</t>
  </si>
  <si>
    <t>Male - Professionals / Supervisors</t>
  </si>
  <si>
    <t>Male - Administrative / Technical</t>
  </si>
  <si>
    <t>Ratio of female to male salary</t>
  </si>
  <si>
    <t>Managers / Directors</t>
  </si>
  <si>
    <t>Professionals / Supervisors</t>
  </si>
  <si>
    <t>Administrative / Technical</t>
  </si>
  <si>
    <t>Labour relations</t>
  </si>
  <si>
    <t>Employees covered by a collective bargaining agreement</t>
  </si>
  <si>
    <t>Minimum notice periods regarding operational changes</t>
  </si>
  <si>
    <t>2-3 weeks</t>
  </si>
  <si>
    <t>4 weeks</t>
  </si>
  <si>
    <t>2 weeks</t>
  </si>
  <si>
    <t>2-4 weeks</t>
  </si>
  <si>
    <t xml:space="preserve">Notice period specified in collective agreements? </t>
  </si>
  <si>
    <t>No</t>
  </si>
  <si>
    <t>Strikes and lockouts exceeding one weeks duration</t>
  </si>
  <si>
    <t>Length of strike(s) in days</t>
  </si>
  <si>
    <t>New hires and Turnover</t>
  </si>
  <si>
    <t>New hires</t>
  </si>
  <si>
    <t>Turnover</t>
  </si>
  <si>
    <t>Turnover rate</t>
  </si>
  <si>
    <t>Parental leave</t>
  </si>
  <si>
    <t>Rate of eligible employees that took parental leave</t>
  </si>
  <si>
    <t>Return to work rate following parental leave</t>
  </si>
  <si>
    <t>Retention rate 12 months following return to work</t>
  </si>
  <si>
    <t>Training</t>
  </si>
  <si>
    <t>Average hours of training</t>
  </si>
  <si>
    <t>Gender not tracked</t>
  </si>
  <si>
    <t>Employee category not tracked</t>
  </si>
  <si>
    <t>Performance reviews</t>
  </si>
  <si>
    <t>Percentage of employees receiving performance reviews</t>
  </si>
  <si>
    <t>Côté</t>
  </si>
  <si>
    <t>Health and safety management system</t>
  </si>
  <si>
    <t>Workers covered by an OHS management system</t>
  </si>
  <si>
    <t>Workers covered by an externally audited OHS management system</t>
  </si>
  <si>
    <t>Training on health, safety, and emergency response</t>
  </si>
  <si>
    <t>Average hours per full time employee</t>
  </si>
  <si>
    <t>Not available</t>
  </si>
  <si>
    <r>
      <t xml:space="preserve">Injuries and health </t>
    </r>
    <r>
      <rPr>
        <sz val="10"/>
        <rFont val="Arial"/>
        <family val="2"/>
      </rPr>
      <t>(frequency rates per 200,000 hours worked)</t>
    </r>
  </si>
  <si>
    <t>Employees</t>
  </si>
  <si>
    <t>Fatalities</t>
  </si>
  <si>
    <t>Days Away Restricted Work Injuries (DART)</t>
  </si>
  <si>
    <t>DART Frequency Rate (DARTFR)</t>
  </si>
  <si>
    <t>Total Recordable Injuries (TRI)</t>
  </si>
  <si>
    <t>TRI Frequency Rate (TRIFR)</t>
  </si>
  <si>
    <t>Occupational illness</t>
  </si>
  <si>
    <t>Contractors</t>
  </si>
  <si>
    <t>Employees and contractors</t>
  </si>
  <si>
    <t xml:space="preserve">Notes: Totals include all company sites including corporate and exploration sites. </t>
  </si>
  <si>
    <t xml:space="preserve">Boto and Cote include only development personnel and do not include exploration personnel. </t>
  </si>
  <si>
    <r>
      <t xml:space="preserve">Energy consumption </t>
    </r>
    <r>
      <rPr>
        <sz val="10"/>
        <rFont val="Arial"/>
        <family val="2"/>
      </rPr>
      <t>(Gigajoules)</t>
    </r>
  </si>
  <si>
    <t>Non-renewable sources, Scope 1</t>
  </si>
  <si>
    <t>Diesel</t>
  </si>
  <si>
    <t>Done</t>
  </si>
  <si>
    <t>Gasoline</t>
  </si>
  <si>
    <t>Propane</t>
  </si>
  <si>
    <t>Natural Gas</t>
  </si>
  <si>
    <t>Fuel Oil</t>
  </si>
  <si>
    <t>Acetylene</t>
  </si>
  <si>
    <t>Kerosene</t>
  </si>
  <si>
    <t>ANFO</t>
  </si>
  <si>
    <t>Emulsion ANFO</t>
  </si>
  <si>
    <t>Total non-renewable consumption, Scope 1</t>
  </si>
  <si>
    <t>Renewable sources, generated on-site, Scope 1</t>
  </si>
  <si>
    <t>Solar</t>
  </si>
  <si>
    <t>Total renewable consumption, Scope 1</t>
  </si>
  <si>
    <t>Generated off-site, Scope 2</t>
  </si>
  <si>
    <t>Total off-site generated consumption</t>
  </si>
  <si>
    <t>Total energy consumption</t>
  </si>
  <si>
    <t>Energy intensity</t>
  </si>
  <si>
    <t>GJ/thousand tonnes of moved ore and waste</t>
  </si>
  <si>
    <t>GJ/thousand tonnes of treated ore</t>
  </si>
  <si>
    <t>GJ/thousand tonnes of mined ore</t>
  </si>
  <si>
    <t>GJ/ounces of gold production</t>
  </si>
  <si>
    <r>
      <t xml:space="preserve">Energy efficiency </t>
    </r>
    <r>
      <rPr>
        <sz val="10"/>
        <rFont val="Arial"/>
        <family val="2"/>
      </rPr>
      <t>(kWh)</t>
    </r>
  </si>
  <si>
    <t>Reduction in energy consumption as a result of conservation or efficiency</t>
  </si>
  <si>
    <r>
      <t>Emissions</t>
    </r>
    <r>
      <rPr>
        <sz val="10"/>
        <rFont val="Arial"/>
        <family val="2"/>
      </rPr>
      <t xml:space="preserve"> (tonnes CO2)</t>
    </r>
  </si>
  <si>
    <t>Scope 1 emissions</t>
  </si>
  <si>
    <t>Energy - power plant</t>
  </si>
  <si>
    <t>Energy - treatment plant</t>
  </si>
  <si>
    <t>Energy - extraction</t>
  </si>
  <si>
    <t>Energy - support Activities</t>
  </si>
  <si>
    <t>Company-owned vehicles - operations</t>
  </si>
  <si>
    <t>Company-owned vehicles - support activities</t>
  </si>
  <si>
    <t>Refrigerant</t>
  </si>
  <si>
    <t>Stationary combustion</t>
  </si>
  <si>
    <t>Construction</t>
  </si>
  <si>
    <t>Total Scope 1 emissions</t>
  </si>
  <si>
    <t>Scope 2 emissions</t>
  </si>
  <si>
    <t>Total Scope 1 &amp; 2 emissions</t>
  </si>
  <si>
    <t>Scope 3 emissions</t>
  </si>
  <si>
    <t>Total Scope 1-3 emissions</t>
  </si>
  <si>
    <t>Emissions intensity (scopes 1 &amp; 2)</t>
  </si>
  <si>
    <t>GHG intensity - Mill (kg CO2e/tonne milled)</t>
  </si>
  <si>
    <t>GHG intensity - Mine (kg CO2e/tonne moved)</t>
  </si>
  <si>
    <t>GHG intensity per ounce</t>
  </si>
  <si>
    <t>Notes on methodology</t>
  </si>
  <si>
    <t>Base year for the calculation</t>
  </si>
  <si>
    <t>2013 (start of using Ecometrica software)</t>
  </si>
  <si>
    <t>Emissions in the base year - Scope 1</t>
  </si>
  <si>
    <t>Emissions in the base year - Scope 2</t>
  </si>
  <si>
    <t>Gases included in the calculation of Scope 1 emissions</t>
  </si>
  <si>
    <t>CO2, CO2e, CH4, N20, HFC-143a</t>
  </si>
  <si>
    <t>CO2, CH4, N2O, HFC-134a, R404a, R407c, R410a</t>
  </si>
  <si>
    <t>CO2, CH4, N2O, CO2e</t>
  </si>
  <si>
    <t>Gases included in the calculation of Scope 2 and 3 emissions</t>
  </si>
  <si>
    <t>CO2, CH4, N2O</t>
  </si>
  <si>
    <t>Source of emission factors and global warming potential (GWP) rates used</t>
  </si>
  <si>
    <t>GWP source: IPCC Fourth Assessment Report: Climate Change 2007. Use of Ecometrica platform to ensure latest emissions factors used.</t>
  </si>
  <si>
    <t>Consolidation approach for emissions</t>
  </si>
  <si>
    <t>Operational control</t>
  </si>
  <si>
    <t>Standards, methodologies, assumptions, and/or calculation tools used</t>
  </si>
  <si>
    <t>Assessment conducted in accordance with WRI/WBCSD's Greenhouse Gas Protocol: A Corporate Accounting and Reporting Standard (Revised Edition).</t>
  </si>
  <si>
    <t>Water Withdrawal, Consumption and Use</t>
  </si>
  <si>
    <t>Unit: ML (000 m3)</t>
  </si>
  <si>
    <t>Cote</t>
  </si>
  <si>
    <t>Withdrawal</t>
  </si>
  <si>
    <t>Surface</t>
  </si>
  <si>
    <t>Ground</t>
  </si>
  <si>
    <t>Precipitation</t>
  </si>
  <si>
    <t>Municipal</t>
  </si>
  <si>
    <t>Discharge</t>
  </si>
  <si>
    <t>Consumed (withdrawn - discharged)</t>
  </si>
  <si>
    <t>Recycled</t>
  </si>
  <si>
    <t>Used (consumed + recycled)</t>
  </si>
  <si>
    <t>Efficiency: Percent recycled (recycled / used)</t>
  </si>
  <si>
    <t>Intensity: Amount consumed per 1,000 ounces produced</t>
  </si>
  <si>
    <t>Consumed per 1,000 tonnes milled</t>
  </si>
  <si>
    <t>Notes</t>
  </si>
  <si>
    <t>All water sources are Freshwater (≤1,000 mg/L Total Dissolved Solids), with exception of Boto's Surface Water in 2020, which is "Other water (&gt;1,000 mg/L Total Dissolved Solids).</t>
  </si>
  <si>
    <t>All discharged water in 2020 is Freshwater (≤1,000 mg/L Total Dissolved Solids).</t>
  </si>
  <si>
    <t>Definitions</t>
  </si>
  <si>
    <t xml:space="preserve">Water drawn for any use over the course of the reporting period. Includes water entrained in mined ore. Includes precipitation that is treated or processed by the site. Excludes diverted water that is not treated or processed. </t>
  </si>
  <si>
    <t xml:space="preserve">Effluents, used water, and unused water released. Includes seepage that enters groundwater, where this is measured. </t>
  </si>
  <si>
    <t>Consumption</t>
  </si>
  <si>
    <t>Water that has been withdrawn and incorporated into waste (including water entrained in tailings), has evaporated, transpired, or been consumed in site activities.
Calculated as total water withdrawn minus total water discharged.</t>
  </si>
  <si>
    <t>Use</t>
  </si>
  <si>
    <t xml:space="preserve">Amount of water consumed plus recycled water (i.e. previously used and recovered). </t>
  </si>
  <si>
    <t>Efficiency (recycling rate)</t>
  </si>
  <si>
    <t>Volume of recycled water as a percentage of the total volume of water used.</t>
  </si>
  <si>
    <t>Intensity (consumption rate)</t>
  </si>
  <si>
    <t>The total volume of water consumed per tonne/unit of material moved, ore mined, ore processed and/or final product.</t>
  </si>
  <si>
    <t>Diversions</t>
  </si>
  <si>
    <t>Diverted water is not included in consumption or use metrics. Diverted water includes water that is diverted away from or actively managed by a site but not used for any operational purposes or treated by the site. Diversions may include flood waters which are discharged to an external surface water body or dewatering volumes produced by aquifer interception which are reinjected to groundwater or discharged to surface water without treatment.</t>
  </si>
  <si>
    <t>Protected species on IAMGOLD concessions</t>
  </si>
  <si>
    <t>CITES</t>
  </si>
  <si>
    <t xml:space="preserve"> Appendix I</t>
  </si>
  <si>
    <t>Ocelot, margay and jaguar</t>
  </si>
  <si>
    <t>Appendix II</t>
  </si>
  <si>
    <t>All peccaries, primates, the lowland tapir and, all cats not listed in App. I</t>
  </si>
  <si>
    <t xml:space="preserve">IUCN Red List </t>
  </si>
  <si>
    <t>Vulnerable</t>
  </si>
  <si>
    <t xml:space="preserve">Oncilla, white-lipped peccary, lowland tapir, giant armadillo, giant anteater, neotropical otter, guiana spider monkey </t>
  </si>
  <si>
    <t>White-headed vulture</t>
  </si>
  <si>
    <t>Near Threatened</t>
  </si>
  <si>
    <t xml:space="preserve">Bush dog, jaguar, margay </t>
  </si>
  <si>
    <t>Rüppells Vulture, bateleur</t>
  </si>
  <si>
    <t>Land disturbed and rehabilitated (hectares)</t>
  </si>
  <si>
    <t>Total land disturbed and not yet rehabilitated, start of year</t>
  </si>
  <si>
    <t>Amount of land disturbed in 2020</t>
  </si>
  <si>
    <t>Amount of land rehabilitated in 2020</t>
  </si>
  <si>
    <t>Total land disturbed and not yet rehabilitated, end of year</t>
  </si>
  <si>
    <t>Total land rehabilitated, including previous years</t>
  </si>
  <si>
    <t>Unit: metric tons</t>
  </si>
  <si>
    <t>Tailings</t>
  </si>
  <si>
    <t>Tailings waste</t>
  </si>
  <si>
    <t>Recycled tailings</t>
  </si>
  <si>
    <t>Generated waste</t>
  </si>
  <si>
    <t>Hazardous</t>
  </si>
  <si>
    <t>Non-hazardous</t>
  </si>
  <si>
    <t>Diverted waste</t>
  </si>
  <si>
    <t>Recycling</t>
  </si>
  <si>
    <t>Recovered</t>
  </si>
  <si>
    <t>Total diverted waste</t>
  </si>
  <si>
    <t>Disposed waste</t>
  </si>
  <si>
    <t>Incineration (no energy recovery)</t>
  </si>
  <si>
    <t>Landfill</t>
  </si>
  <si>
    <t>Total disposed waste</t>
  </si>
  <si>
    <t>Lost-Time Inujury Rate (LTI)</t>
  </si>
  <si>
    <t>not available</t>
  </si>
  <si>
    <t>Material mined- ore and waste (000 tonnes)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</si>
</sst>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3" formatCode="_-* #,##0.00_-;\-* #,##0.00_-;_-* &quot;-&quot;??_-;_-@_-"/>
    <numFmt numFmtId="164" formatCode="_-* #,##0.0_-;\-* #,##0.0_-;_-* &quot;-&quot;??_-;_-@_-"/>
    <numFmt numFmtId="165" formatCode="_-* #,##0_-;\-* #,##0_-;_-* &quot;-&quot;??_-;_-@_-"/>
    <numFmt numFmtId="166" formatCode="0.0%"/>
    <numFmt numFmtId="167" formatCode="#,##0.0"/>
    <numFmt numFmtId="168" formatCode="0.0"/>
  </numFmts>
  <fonts count="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0"/>
      <name val="Arial"/>
      <family val="2"/>
    </font>
    <font>
      <i/>
      <sz val="10"/>
      <name val="Arial"/>
      <family val="2"/>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thin">
        <color indexed="64"/>
      </bottom>
      <diagonal/>
    </border>
  </borders>
  <cellStyleXfs count="5">
    <xf numFmtId="0" fontId="0" fillId="0" borderId="0"/>
    <xf numFmtId="43" fontId="4" fillId="0" borderId="0" applyBorder="0" applyAlignment="0" applyProtection="0"/>
    <xf numFmtId="9" fontId="4" fillId="0" borderId="0" applyBorder="0" applyAlignment="0" applyProtection="0"/>
    <xf numFmtId="0" fontId="3" fillId="0" borderId="0"/>
    <xf numFmtId="43" fontId="3" fillId="0" borderId="0" applyFont="0" applyFill="0" applyBorder="0" applyAlignment="0" applyProtection="0"/>
  </cellStyleXfs>
  <cellXfs count="151">
    <xf numFmtId="0" fontId="0" fillId="0" borderId="0" xfId="0"/>
    <xf numFmtId="0" fontId="0" fillId="0" borderId="0" xfId="0" applyAlignment="1">
      <alignment wrapText="1"/>
    </xf>
    <xf numFmtId="0" fontId="2" fillId="0" borderId="0" xfId="3" applyFont="1"/>
    <xf numFmtId="0" fontId="2" fillId="0" borderId="0" xfId="3" applyFont="1" applyAlignment="1">
      <alignment wrapText="1"/>
    </xf>
    <xf numFmtId="0" fontId="6" fillId="0" borderId="0" xfId="0" applyFont="1"/>
    <xf numFmtId="0" fontId="0" fillId="0" borderId="0" xfId="0" applyFont="1"/>
    <xf numFmtId="0" fontId="0" fillId="0" borderId="0" xfId="0" applyFont="1" applyAlignment="1">
      <alignment wrapText="1"/>
    </xf>
    <xf numFmtId="0" fontId="0" fillId="0" borderId="1" xfId="0" applyBorder="1" applyAlignment="1">
      <alignment wrapText="1"/>
    </xf>
    <xf numFmtId="0" fontId="8" fillId="0" borderId="0" xfId="3" applyFont="1" applyAlignment="1">
      <alignment wrapText="1"/>
    </xf>
    <xf numFmtId="0" fontId="6" fillId="0" borderId="0" xfId="0" applyFont="1" applyAlignment="1">
      <alignment horizontal="left"/>
    </xf>
    <xf numFmtId="0" fontId="6" fillId="0" borderId="0" xfId="0" applyFont="1" applyAlignment="1">
      <alignment horizontal="center"/>
    </xf>
    <xf numFmtId="0" fontId="6" fillId="0" borderId="0" xfId="0" applyFont="1" applyBorder="1" applyAlignment="1"/>
    <xf numFmtId="0" fontId="7" fillId="0" borderId="0" xfId="0" applyFont="1"/>
    <xf numFmtId="0" fontId="0" fillId="0" borderId="0" xfId="0" applyAlignment="1">
      <alignment horizontal="left" indent="1"/>
    </xf>
    <xf numFmtId="0" fontId="6" fillId="0" borderId="1" xfId="0" applyFont="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0" fillId="0" borderId="0" xfId="0" applyFont="1" applyBorder="1" applyAlignment="1"/>
    <xf numFmtId="0" fontId="0" fillId="0" borderId="0" xfId="0" applyFont="1" applyAlignment="1">
      <alignment horizontal="left" indent="1"/>
    </xf>
    <xf numFmtId="0" fontId="0" fillId="0" borderId="0" xfId="0" applyAlignment="1">
      <alignment horizontal="center"/>
    </xf>
    <xf numFmtId="3" fontId="0" fillId="0" borderId="0" xfId="0" applyNumberFormat="1" applyAlignment="1">
      <alignment horizontal="center"/>
    </xf>
    <xf numFmtId="0" fontId="0" fillId="0" borderId="0" xfId="0" applyAlignment="1">
      <alignment horizontal="left"/>
    </xf>
    <xf numFmtId="9" fontId="4" fillId="0" borderId="0" xfId="2" applyAlignment="1">
      <alignment horizontal="center"/>
    </xf>
    <xf numFmtId="43" fontId="4" fillId="0" borderId="0" xfId="1" applyAlignment="1">
      <alignment horizontal="center"/>
    </xf>
    <xf numFmtId="43" fontId="4" fillId="0" borderId="0" xfId="1" applyBorder="1" applyAlignment="1"/>
    <xf numFmtId="9" fontId="0" fillId="0" borderId="0" xfId="0" applyNumberFormat="1" applyAlignment="1">
      <alignment horizontal="center"/>
    </xf>
    <xf numFmtId="9" fontId="4" fillId="0" borderId="0" xfId="2" applyFill="1" applyAlignment="1">
      <alignment horizontal="center"/>
    </xf>
    <xf numFmtId="0" fontId="0" fillId="0" borderId="0" xfId="0" applyAlignment="1">
      <alignment horizontal="left" wrapText="1" indent="1"/>
    </xf>
    <xf numFmtId="0" fontId="2" fillId="0" borderId="0" xfId="3" applyFont="1" applyAlignment="1">
      <alignment horizontal="left" vertical="top"/>
    </xf>
    <xf numFmtId="0" fontId="6" fillId="0" borderId="1" xfId="0" applyFont="1" applyBorder="1"/>
    <xf numFmtId="9" fontId="4" fillId="0" borderId="0" xfId="2" applyFont="1" applyAlignment="1">
      <alignment horizontal="center"/>
    </xf>
    <xf numFmtId="0" fontId="0" fillId="0" borderId="0" xfId="0" applyFont="1" applyAlignment="1">
      <alignment horizontal="left" wrapText="1" indent="1"/>
    </xf>
    <xf numFmtId="166" fontId="4" fillId="0" borderId="0" xfId="2" applyNumberFormat="1" applyFont="1" applyAlignment="1">
      <alignment horizontal="center"/>
    </xf>
    <xf numFmtId="9" fontId="4" fillId="0" borderId="0" xfId="2" applyNumberFormat="1" applyFont="1" applyAlignment="1">
      <alignment horizontal="center"/>
    </xf>
    <xf numFmtId="9" fontId="0" fillId="0" borderId="0" xfId="0" applyNumberFormat="1" applyFont="1" applyAlignment="1">
      <alignment horizontal="center"/>
    </xf>
    <xf numFmtId="166" fontId="0" fillId="0" borderId="0" xfId="0" applyNumberFormat="1" applyAlignment="1">
      <alignment horizontal="center"/>
    </xf>
    <xf numFmtId="4" fontId="0" fillId="0" borderId="0" xfId="0" applyNumberFormat="1" applyAlignment="1">
      <alignment horizontal="center"/>
    </xf>
    <xf numFmtId="9" fontId="4" fillId="0" borderId="0" xfId="2" applyFont="1" applyFill="1" applyAlignment="1">
      <alignment horizontal="center"/>
    </xf>
    <xf numFmtId="3" fontId="4" fillId="0" borderId="0" xfId="0" applyNumberFormat="1" applyFont="1" applyAlignment="1">
      <alignment horizontal="center"/>
    </xf>
    <xf numFmtId="0" fontId="4" fillId="0" borderId="0" xfId="0" applyFont="1" applyAlignment="1">
      <alignment horizontal="center" wrapText="1"/>
    </xf>
    <xf numFmtId="9" fontId="4" fillId="0" borderId="0" xfId="0" applyNumberFormat="1" applyFont="1" applyAlignment="1">
      <alignment horizontal="center" wrapText="1"/>
    </xf>
    <xf numFmtId="9" fontId="0" fillId="0" borderId="0" xfId="0" applyNumberFormat="1" applyFont="1" applyAlignment="1">
      <alignment horizontal="center" wrapText="1"/>
    </xf>
    <xf numFmtId="0" fontId="0" fillId="0" borderId="0" xfId="0" applyFont="1" applyAlignment="1">
      <alignment horizontal="center" wrapText="1"/>
    </xf>
    <xf numFmtId="6" fontId="0" fillId="0" borderId="0" xfId="0" applyNumberFormat="1" applyFont="1" applyAlignment="1">
      <alignment horizontal="center" wrapText="1"/>
    </xf>
    <xf numFmtId="2" fontId="4" fillId="0" borderId="0" xfId="2" applyNumberFormat="1" applyAlignment="1">
      <alignment horizontal="center"/>
    </xf>
    <xf numFmtId="2" fontId="0" fillId="0" borderId="0" xfId="2"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6" fillId="0" borderId="0" xfId="0" applyFont="1" applyBorder="1" applyAlignment="1">
      <alignment horizontal="center"/>
    </xf>
    <xf numFmtId="0" fontId="6" fillId="0" borderId="0" xfId="0" applyFont="1" applyBorder="1" applyAlignment="1">
      <alignment wrapText="1"/>
    </xf>
    <xf numFmtId="0" fontId="6" fillId="0" borderId="0" xfId="0" applyFont="1" applyAlignment="1"/>
    <xf numFmtId="0" fontId="0" fillId="0" borderId="1" xfId="0" applyFont="1" applyBorder="1" applyAlignment="1"/>
    <xf numFmtId="0" fontId="7" fillId="0" borderId="0" xfId="0" applyFont="1" applyBorder="1" applyAlignment="1">
      <alignment horizontal="left"/>
    </xf>
    <xf numFmtId="164" fontId="4" fillId="0" borderId="0" xfId="1" applyNumberFormat="1" applyAlignment="1">
      <alignment horizontal="center" wrapText="1"/>
    </xf>
    <xf numFmtId="0" fontId="0" fillId="0" borderId="0" xfId="0" applyFont="1" applyBorder="1"/>
    <xf numFmtId="0" fontId="2" fillId="0" borderId="0" xfId="3" applyFont="1" applyAlignment="1">
      <alignment horizontal="center"/>
    </xf>
    <xf numFmtId="3" fontId="0" fillId="0" borderId="0" xfId="0" applyNumberFormat="1"/>
    <xf numFmtId="3" fontId="0" fillId="0" borderId="0" xfId="0" applyNumberFormat="1" applyFont="1" applyAlignment="1">
      <alignment horizontal="center"/>
    </xf>
    <xf numFmtId="167" fontId="0" fillId="0" borderId="0" xfId="0" applyNumberFormat="1" applyFont="1" applyAlignment="1">
      <alignment horizontal="center"/>
    </xf>
    <xf numFmtId="165" fontId="0" fillId="0" borderId="0" xfId="1" applyNumberFormat="1" applyFont="1" applyAlignment="1">
      <alignment horizontal="center" wrapText="1"/>
    </xf>
    <xf numFmtId="165" fontId="4" fillId="0" borderId="0" xfId="1" applyNumberFormat="1" applyAlignment="1">
      <alignment horizontal="center" wrapText="1"/>
    </xf>
    <xf numFmtId="3" fontId="4" fillId="0" borderId="0" xfId="1" applyNumberFormat="1" applyAlignment="1">
      <alignment horizontal="left"/>
    </xf>
    <xf numFmtId="3" fontId="4" fillId="0" borderId="0" xfId="1" applyNumberFormat="1" applyAlignment="1">
      <alignment horizontal="center"/>
    </xf>
    <xf numFmtId="3" fontId="4" fillId="0" borderId="0" xfId="1" applyNumberFormat="1" applyAlignment="1"/>
    <xf numFmtId="0" fontId="6" fillId="0" borderId="1" xfId="0" applyFont="1" applyBorder="1" applyAlignment="1">
      <alignment horizontal="left" wrapText="1"/>
    </xf>
    <xf numFmtId="0" fontId="6" fillId="0" borderId="0" xfId="0" applyFont="1" applyBorder="1" applyAlignment="1">
      <alignment horizontal="left" wrapText="1"/>
    </xf>
    <xf numFmtId="0" fontId="6" fillId="0" borderId="0" xfId="0" applyFont="1" applyAlignment="1">
      <alignment wrapText="1"/>
    </xf>
    <xf numFmtId="0" fontId="0" fillId="0" borderId="1" xfId="0" applyFont="1" applyBorder="1" applyAlignment="1">
      <alignment wrapText="1"/>
    </xf>
    <xf numFmtId="0" fontId="0" fillId="0" borderId="0" xfId="0" applyFont="1" applyBorder="1" applyAlignment="1">
      <alignment wrapText="1"/>
    </xf>
    <xf numFmtId="0" fontId="0" fillId="0" borderId="0" xfId="0" applyFont="1" applyAlignment="1">
      <alignment vertical="center"/>
    </xf>
    <xf numFmtId="0" fontId="0" fillId="0" borderId="0" xfId="0" applyFont="1" applyBorder="1" applyAlignment="1">
      <alignment vertical="center" wrapText="1"/>
    </xf>
    <xf numFmtId="9" fontId="0" fillId="0" borderId="0" xfId="0" applyNumberFormat="1" applyFont="1" applyAlignment="1">
      <alignment horizontal="center" vertical="center"/>
    </xf>
    <xf numFmtId="0" fontId="0" fillId="0" borderId="0" xfId="0" applyFont="1" applyFill="1" applyAlignment="1">
      <alignment horizontal="center"/>
    </xf>
    <xf numFmtId="1" fontId="0" fillId="0" borderId="0" xfId="0" applyNumberFormat="1" applyFont="1" applyFill="1" applyAlignment="1">
      <alignment horizontal="center"/>
    </xf>
    <xf numFmtId="0" fontId="6" fillId="0" borderId="1" xfId="0" applyFont="1" applyFill="1" applyBorder="1" applyAlignment="1">
      <alignment horizontal="center"/>
    </xf>
    <xf numFmtId="168" fontId="0" fillId="0" borderId="0" xfId="0" applyNumberFormat="1" applyFont="1" applyAlignment="1">
      <alignment horizontal="center"/>
    </xf>
    <xf numFmtId="0" fontId="0" fillId="0" borderId="0" xfId="0" applyFont="1" applyFill="1" applyAlignment="1">
      <alignment horizontal="left" wrapText="1" indent="1"/>
    </xf>
    <xf numFmtId="0" fontId="0" fillId="0" borderId="0" xfId="0" applyFont="1" applyFill="1" applyAlignment="1">
      <alignment horizontal="left" wrapText="1"/>
    </xf>
    <xf numFmtId="0" fontId="6" fillId="0" borderId="0" xfId="0" applyFont="1" applyFill="1" applyAlignment="1">
      <alignment horizontal="left" wrapText="1"/>
    </xf>
    <xf numFmtId="3" fontId="0" fillId="0" borderId="0" xfId="0" applyNumberFormat="1" applyFont="1" applyAlignment="1">
      <alignment wrapText="1"/>
    </xf>
    <xf numFmtId="165" fontId="0" fillId="0" borderId="0" xfId="1" applyNumberFormat="1" applyFont="1"/>
    <xf numFmtId="165" fontId="4" fillId="0" borderId="0" xfId="1" applyNumberFormat="1" applyFont="1" applyAlignment="1">
      <alignment horizontal="center" wrapText="1"/>
    </xf>
    <xf numFmtId="165" fontId="4" fillId="0" borderId="0" xfId="1" applyNumberFormat="1" applyFont="1" applyFill="1" applyAlignment="1">
      <alignment horizontal="center" wrapText="1"/>
    </xf>
    <xf numFmtId="165" fontId="5" fillId="0" borderId="0" xfId="4" applyNumberFormat="1" applyFont="1" applyFill="1" applyBorder="1" applyAlignment="1">
      <alignment horizontal="center"/>
    </xf>
    <xf numFmtId="0" fontId="0" fillId="0" borderId="1" xfId="0" applyFont="1" applyBorder="1" applyAlignment="1">
      <alignment horizontal="left"/>
    </xf>
    <xf numFmtId="0" fontId="0" fillId="0" borderId="0" xfId="0" applyFill="1" applyAlignment="1">
      <alignment wrapText="1"/>
    </xf>
    <xf numFmtId="3" fontId="0" fillId="0" borderId="0" xfId="0" applyNumberFormat="1" applyFont="1" applyFill="1" applyAlignment="1">
      <alignment horizontal="center"/>
    </xf>
    <xf numFmtId="0" fontId="0" fillId="2" borderId="0" xfId="0" applyFill="1"/>
    <xf numFmtId="165" fontId="4" fillId="0" borderId="0" xfId="1" applyNumberFormat="1" applyFont="1" applyFill="1"/>
    <xf numFmtId="165" fontId="4" fillId="0" borderId="0" xfId="1" applyNumberFormat="1" applyFont="1" applyFill="1" applyBorder="1"/>
    <xf numFmtId="164" fontId="4" fillId="0" borderId="0" xfId="1" applyNumberFormat="1" applyFill="1" applyAlignment="1">
      <alignment horizontal="center"/>
    </xf>
    <xf numFmtId="167" fontId="0" fillId="0" borderId="0" xfId="0" applyNumberFormat="1"/>
    <xf numFmtId="4" fontId="0" fillId="0" borderId="0" xfId="0" applyNumberFormat="1"/>
    <xf numFmtId="0" fontId="6" fillId="0" borderId="0" xfId="0" applyFont="1" applyFill="1" applyAlignment="1">
      <alignment horizontal="center"/>
    </xf>
    <xf numFmtId="0" fontId="6" fillId="0" borderId="0" xfId="0" applyFont="1" applyFill="1" applyBorder="1" applyAlignment="1">
      <alignment horizontal="center"/>
    </xf>
    <xf numFmtId="165" fontId="5" fillId="0" borderId="0" xfId="4" applyNumberFormat="1" applyFont="1" applyFill="1" applyBorder="1" applyAlignment="1">
      <alignment horizontal="center" wrapText="1"/>
    </xf>
    <xf numFmtId="1" fontId="5" fillId="0" borderId="0" xfId="4" applyNumberFormat="1" applyFont="1" applyFill="1" applyBorder="1" applyAlignment="1">
      <alignment horizontal="center" wrapText="1"/>
    </xf>
    <xf numFmtId="43" fontId="0" fillId="0" borderId="0" xfId="1" applyFont="1" applyFill="1" applyAlignment="1">
      <alignment horizontal="center"/>
    </xf>
    <xf numFmtId="0" fontId="0" fillId="0" borderId="0" xfId="0" applyFont="1" applyFill="1"/>
    <xf numFmtId="9" fontId="0" fillId="0" borderId="0" xfId="0" applyNumberFormat="1" applyFont="1" applyFill="1"/>
    <xf numFmtId="0" fontId="0" fillId="0" borderId="0" xfId="0" applyFont="1" applyFill="1" applyAlignment="1">
      <alignment vertical="center"/>
    </xf>
    <xf numFmtId="2" fontId="0" fillId="0" borderId="0" xfId="0" applyNumberFormat="1" applyFont="1" applyFill="1" applyAlignment="1">
      <alignment horizontal="center"/>
    </xf>
    <xf numFmtId="0" fontId="0" fillId="0" borderId="0" xfId="0" applyFont="1" applyAlignment="1"/>
    <xf numFmtId="0" fontId="1" fillId="0" borderId="0" xfId="3" applyFont="1"/>
    <xf numFmtId="0" fontId="0" fillId="0" borderId="0" xfId="0" applyFont="1" applyAlignment="1">
      <alignment horizontal="left"/>
    </xf>
    <xf numFmtId="0" fontId="0" fillId="0" borderId="0" xfId="0" applyFont="1" applyAlignment="1">
      <alignment horizontal="left" wrapText="1"/>
    </xf>
    <xf numFmtId="0" fontId="0" fillId="0" borderId="0" xfId="0" applyAlignment="1">
      <alignment horizontal="left" vertical="top" wrapText="1"/>
    </xf>
    <xf numFmtId="3" fontId="0" fillId="0" borderId="0" xfId="0" applyNumberFormat="1" applyFill="1" applyAlignment="1">
      <alignment horizontal="center"/>
    </xf>
    <xf numFmtId="0" fontId="0" fillId="0" borderId="0" xfId="0" applyFill="1" applyAlignment="1">
      <alignment horizontal="center"/>
    </xf>
    <xf numFmtId="0" fontId="1" fillId="0" borderId="0" xfId="3" applyFont="1" applyAlignment="1">
      <alignment wrapText="1"/>
    </xf>
    <xf numFmtId="0" fontId="1" fillId="0" borderId="0" xfId="3" applyFont="1" applyAlignment="1">
      <alignment horizontal="center"/>
    </xf>
    <xf numFmtId="0" fontId="1" fillId="0" borderId="0" xfId="3" applyFont="1" applyBorder="1" applyAlignment="1">
      <alignment horizontal="center"/>
    </xf>
    <xf numFmtId="0" fontId="1" fillId="0" borderId="0" xfId="3" applyFont="1" applyBorder="1"/>
    <xf numFmtId="43" fontId="4" fillId="0" borderId="0" xfId="1" applyFill="1" applyAlignment="1">
      <alignment horizontal="center"/>
    </xf>
    <xf numFmtId="43" fontId="4" fillId="0" borderId="0" xfId="1" applyNumberFormat="1" applyFill="1" applyAlignment="1">
      <alignment horizontal="center"/>
    </xf>
    <xf numFmtId="0" fontId="6" fillId="0" borderId="0" xfId="0" applyFont="1" applyFill="1"/>
    <xf numFmtId="9" fontId="0" fillId="0" borderId="0" xfId="0" applyNumberFormat="1" applyFill="1" applyAlignment="1">
      <alignment horizontal="center"/>
    </xf>
    <xf numFmtId="9" fontId="4" fillId="0" borderId="0" xfId="0" applyNumberFormat="1" applyFont="1" applyFill="1" applyAlignment="1">
      <alignment horizontal="center" wrapText="1"/>
    </xf>
    <xf numFmtId="0" fontId="0" fillId="0" borderId="0" xfId="0" applyFill="1" applyAlignment="1">
      <alignment horizontal="left"/>
    </xf>
    <xf numFmtId="0" fontId="0" fillId="0" borderId="0" xfId="0" applyFill="1" applyAlignment="1">
      <alignment horizontal="left" indent="1"/>
    </xf>
    <xf numFmtId="166" fontId="4" fillId="0" borderId="0" xfId="2" applyNumberFormat="1" applyFill="1" applyAlignment="1">
      <alignment horizontal="center"/>
    </xf>
    <xf numFmtId="0" fontId="6" fillId="0" borderId="0" xfId="0" applyFont="1" applyFill="1" applyAlignment="1"/>
    <xf numFmtId="168" fontId="0" fillId="0" borderId="0" xfId="0" applyNumberFormat="1" applyFont="1" applyFill="1" applyAlignment="1">
      <alignment horizontal="center"/>
    </xf>
    <xf numFmtId="0" fontId="8" fillId="0" borderId="0" xfId="3" applyFont="1" applyFill="1" applyAlignment="1">
      <alignment wrapText="1"/>
    </xf>
    <xf numFmtId="0" fontId="1" fillId="0" borderId="0" xfId="3" applyFont="1" applyFill="1"/>
    <xf numFmtId="0" fontId="1" fillId="0" borderId="0" xfId="3" applyFont="1" applyFill="1" applyAlignment="1">
      <alignment horizontal="center"/>
    </xf>
    <xf numFmtId="0" fontId="1" fillId="0" borderId="0" xfId="3" applyFont="1" applyFill="1" applyBorder="1" applyAlignment="1">
      <alignment wrapText="1"/>
    </xf>
    <xf numFmtId="0" fontId="8" fillId="0" borderId="1" xfId="3" applyFont="1" applyFill="1" applyBorder="1" applyAlignment="1">
      <alignment horizontal="center"/>
    </xf>
    <xf numFmtId="165" fontId="1" fillId="0" borderId="0" xfId="3" applyNumberFormat="1" applyFont="1" applyFill="1" applyAlignment="1">
      <alignment horizontal="center"/>
    </xf>
    <xf numFmtId="0" fontId="5" fillId="0" borderId="0" xfId="3" applyFont="1" applyFill="1" applyBorder="1" applyAlignment="1">
      <alignment horizontal="left" wrapText="1" indent="2"/>
    </xf>
    <xf numFmtId="0" fontId="5" fillId="0" borderId="0" xfId="3" applyFont="1" applyFill="1" applyBorder="1" applyAlignment="1">
      <alignment horizontal="center"/>
    </xf>
    <xf numFmtId="0" fontId="1" fillId="0" borderId="0" xfId="3" applyFont="1" applyFill="1" applyBorder="1" applyAlignment="1">
      <alignment horizontal="left" wrapText="1"/>
    </xf>
    <xf numFmtId="165" fontId="5" fillId="0" borderId="0" xfId="1" applyNumberFormat="1" applyFont="1" applyFill="1" applyBorder="1" applyAlignment="1">
      <alignment horizontal="center"/>
    </xf>
    <xf numFmtId="165" fontId="1" fillId="0" borderId="0" xfId="3" applyNumberFormat="1" applyFont="1" applyFill="1" applyBorder="1" applyAlignment="1">
      <alignment horizontal="center"/>
    </xf>
    <xf numFmtId="9" fontId="5" fillId="0" borderId="0" xfId="2" applyFont="1" applyFill="1" applyBorder="1" applyAlignment="1">
      <alignment horizontal="center"/>
    </xf>
    <xf numFmtId="164" fontId="1" fillId="0" borderId="0" xfId="3" applyNumberFormat="1" applyFont="1" applyFill="1" applyBorder="1" applyAlignment="1">
      <alignment horizontal="center"/>
    </xf>
    <xf numFmtId="43" fontId="1" fillId="0" borderId="0" xfId="3" applyNumberFormat="1" applyFont="1" applyFill="1" applyBorder="1" applyAlignment="1">
      <alignment horizontal="center"/>
    </xf>
    <xf numFmtId="0" fontId="6" fillId="0" borderId="1"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Alignment="1">
      <alignment wrapText="1"/>
    </xf>
    <xf numFmtId="164" fontId="4" fillId="0" borderId="0" xfId="1" applyNumberFormat="1" applyFill="1" applyAlignment="1">
      <alignment horizontal="center" wrapText="1"/>
    </xf>
    <xf numFmtId="0" fontId="0" fillId="0" borderId="1" xfId="0" applyFill="1" applyBorder="1"/>
    <xf numFmtId="0" fontId="6" fillId="0" borderId="0" xfId="0" applyFont="1" applyFill="1" applyBorder="1"/>
    <xf numFmtId="0" fontId="0" fillId="0" borderId="0" xfId="0" applyFill="1" applyBorder="1"/>
    <xf numFmtId="0" fontId="0" fillId="0" borderId="0" xfId="0" applyFill="1"/>
    <xf numFmtId="165" fontId="0" fillId="0" borderId="0" xfId="0" applyNumberFormat="1" applyFill="1"/>
    <xf numFmtId="0" fontId="7" fillId="0" borderId="0" xfId="0" applyFont="1" applyFill="1"/>
    <xf numFmtId="3" fontId="0" fillId="0" borderId="0" xfId="0" applyNumberFormat="1" applyFill="1"/>
    <xf numFmtId="0" fontId="0" fillId="0" borderId="0" xfId="0" applyFont="1" applyAlignment="1">
      <alignment horizontal="left"/>
    </xf>
    <xf numFmtId="0" fontId="0" fillId="0" borderId="0" xfId="0" applyFont="1" applyAlignment="1">
      <alignment horizontal="left" wrapText="1"/>
    </xf>
    <xf numFmtId="0" fontId="0" fillId="0" borderId="0" xfId="0" applyAlignment="1">
      <alignment horizontal="left" vertical="top" wrapText="1"/>
    </xf>
  </cellXfs>
  <cellStyles count="5">
    <cellStyle name="Comma" xfId="1" builtinId="3"/>
    <cellStyle name="Comma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pane xSplit="2" ySplit="2" topLeftCell="C18" activePane="bottomRight" state="frozen"/>
      <selection pane="topRight" activeCell="C1" sqref="C1"/>
      <selection pane="bottomLeft" activeCell="A3" sqref="A3"/>
      <selection pane="bottomRight" activeCell="D25" sqref="D25"/>
    </sheetView>
  </sheetViews>
  <sheetFormatPr defaultRowHeight="13.2" x14ac:dyDescent="0.25"/>
  <cols>
    <col min="1" max="1" width="2.33203125" customWidth="1"/>
    <col min="2" max="2" width="55.6640625" style="1" customWidth="1"/>
    <col min="3" max="5" width="13.88671875" style="19" customWidth="1"/>
    <col min="6" max="7" width="16.5546875" style="19" customWidth="1"/>
    <col min="8" max="9" width="13.88671875" style="19" customWidth="1"/>
  </cols>
  <sheetData>
    <row r="2" spans="2:9" x14ac:dyDescent="0.25">
      <c r="B2" s="7"/>
      <c r="C2" s="14" t="s">
        <v>0</v>
      </c>
      <c r="D2" s="14" t="s">
        <v>1</v>
      </c>
      <c r="E2" s="14" t="s">
        <v>2</v>
      </c>
      <c r="F2" s="14" t="s">
        <v>3</v>
      </c>
      <c r="G2" s="14" t="s">
        <v>4</v>
      </c>
      <c r="H2" s="14" t="s">
        <v>5</v>
      </c>
      <c r="I2" s="14" t="s">
        <v>6</v>
      </c>
    </row>
    <row r="3" spans="2:9" x14ac:dyDescent="0.25">
      <c r="B3" s="49" t="s">
        <v>7</v>
      </c>
      <c r="C3" s="48"/>
      <c r="D3" s="48"/>
      <c r="E3" s="48"/>
      <c r="F3" s="48"/>
      <c r="G3" s="48"/>
      <c r="H3" s="48"/>
      <c r="I3" s="48"/>
    </row>
    <row r="4" spans="2:9" x14ac:dyDescent="0.25">
      <c r="B4" s="1" t="s">
        <v>8</v>
      </c>
      <c r="C4" s="10"/>
      <c r="D4" s="10"/>
      <c r="E4" s="10"/>
      <c r="F4" s="10"/>
      <c r="G4" s="10"/>
      <c r="H4" s="10"/>
      <c r="I4" s="10"/>
    </row>
    <row r="5" spans="2:9" x14ac:dyDescent="0.25">
      <c r="B5" s="27" t="s">
        <v>9</v>
      </c>
      <c r="C5" s="22">
        <v>1</v>
      </c>
      <c r="D5" s="22">
        <v>1</v>
      </c>
      <c r="E5" s="22">
        <v>1</v>
      </c>
      <c r="F5" s="20" t="s">
        <v>10</v>
      </c>
      <c r="G5" s="20" t="s">
        <v>10</v>
      </c>
      <c r="H5" s="26">
        <v>1</v>
      </c>
      <c r="I5" s="20" t="s">
        <v>10</v>
      </c>
    </row>
    <row r="6" spans="2:9" x14ac:dyDescent="0.25">
      <c r="B6" s="27" t="s">
        <v>11</v>
      </c>
      <c r="C6" s="22">
        <v>1</v>
      </c>
      <c r="D6" s="22">
        <v>1</v>
      </c>
      <c r="E6" s="22">
        <v>1</v>
      </c>
      <c r="F6" s="22">
        <v>1</v>
      </c>
      <c r="G6" s="22">
        <v>1</v>
      </c>
      <c r="H6" s="22">
        <v>1</v>
      </c>
      <c r="I6" s="22">
        <v>1</v>
      </c>
    </row>
    <row r="7" spans="2:9" x14ac:dyDescent="0.25">
      <c r="B7" s="27" t="s">
        <v>12</v>
      </c>
      <c r="C7" s="22">
        <v>0.36</v>
      </c>
      <c r="D7" s="22">
        <v>1</v>
      </c>
      <c r="E7" s="22">
        <v>1</v>
      </c>
      <c r="F7" s="22">
        <v>1</v>
      </c>
      <c r="G7" s="22">
        <v>1</v>
      </c>
      <c r="H7" s="22">
        <v>1</v>
      </c>
      <c r="I7" s="22">
        <v>1</v>
      </c>
    </row>
    <row r="8" spans="2:9" x14ac:dyDescent="0.25">
      <c r="B8" s="27" t="s">
        <v>13</v>
      </c>
      <c r="C8" s="22">
        <v>1</v>
      </c>
      <c r="D8" s="22">
        <v>1</v>
      </c>
      <c r="E8" s="22">
        <v>1</v>
      </c>
      <c r="F8" s="22">
        <v>1</v>
      </c>
      <c r="G8" s="22">
        <v>1</v>
      </c>
      <c r="H8" s="22">
        <v>1</v>
      </c>
      <c r="I8" s="22">
        <v>1</v>
      </c>
    </row>
    <row r="9" spans="2:9" x14ac:dyDescent="0.25">
      <c r="B9" s="46"/>
      <c r="C9" s="20"/>
      <c r="D9" s="20"/>
      <c r="E9" s="20"/>
      <c r="F9" s="20"/>
      <c r="G9" s="20"/>
      <c r="H9" s="20"/>
      <c r="I9" s="20"/>
    </row>
    <row r="10" spans="2:9" x14ac:dyDescent="0.25">
      <c r="B10" s="46" t="s">
        <v>14</v>
      </c>
      <c r="C10" s="20"/>
      <c r="D10" s="20"/>
      <c r="E10" s="20"/>
      <c r="F10" s="20"/>
      <c r="G10" s="20"/>
      <c r="H10" s="20"/>
      <c r="I10" s="20"/>
    </row>
    <row r="11" spans="2:9" x14ac:dyDescent="0.25">
      <c r="B11" s="27" t="s">
        <v>9</v>
      </c>
      <c r="C11" s="22">
        <v>1</v>
      </c>
      <c r="D11" s="22" t="s">
        <v>15</v>
      </c>
      <c r="E11" s="22">
        <v>1</v>
      </c>
      <c r="F11" s="20" t="s">
        <v>10</v>
      </c>
      <c r="G11" s="20" t="s">
        <v>10</v>
      </c>
      <c r="H11" s="26">
        <v>1</v>
      </c>
      <c r="I11" s="20" t="s">
        <v>10</v>
      </c>
    </row>
    <row r="12" spans="2:9" x14ac:dyDescent="0.25">
      <c r="B12" s="27" t="s">
        <v>11</v>
      </c>
      <c r="C12" s="22">
        <v>1</v>
      </c>
      <c r="D12" s="22">
        <v>1</v>
      </c>
      <c r="E12" s="22">
        <v>1</v>
      </c>
      <c r="F12" s="22">
        <v>0.2</v>
      </c>
      <c r="G12" s="22">
        <v>0.71</v>
      </c>
      <c r="H12" s="22">
        <v>0.88</v>
      </c>
      <c r="I12" s="22">
        <v>0.81</v>
      </c>
    </row>
    <row r="13" spans="2:9" x14ac:dyDescent="0.25">
      <c r="B13" s="27" t="s">
        <v>12</v>
      </c>
      <c r="C13" s="22">
        <v>0.36</v>
      </c>
      <c r="D13" s="22">
        <v>0.99</v>
      </c>
      <c r="E13" s="22">
        <v>1</v>
      </c>
      <c r="F13" s="22">
        <v>0.67</v>
      </c>
      <c r="G13" s="22">
        <v>0.56000000000000005</v>
      </c>
      <c r="H13" s="22">
        <v>0.91</v>
      </c>
      <c r="I13" s="22">
        <v>0.71</v>
      </c>
    </row>
    <row r="14" spans="2:9" x14ac:dyDescent="0.25">
      <c r="B14" s="46"/>
      <c r="C14" s="20"/>
      <c r="D14" s="20"/>
      <c r="E14" s="20"/>
      <c r="F14" s="20"/>
      <c r="G14" s="20"/>
      <c r="H14" s="20"/>
      <c r="I14" s="20"/>
    </row>
    <row r="15" spans="2:9" x14ac:dyDescent="0.25">
      <c r="B15" s="47" t="s">
        <v>16</v>
      </c>
      <c r="C15" s="20"/>
      <c r="D15" s="20"/>
      <c r="E15" s="20"/>
      <c r="F15" s="20"/>
      <c r="G15" s="20"/>
      <c r="H15" s="20"/>
      <c r="I15" s="20"/>
    </row>
    <row r="16" spans="2:9" x14ac:dyDescent="0.25">
      <c r="B16" s="46" t="s">
        <v>17</v>
      </c>
      <c r="C16" s="20">
        <v>0</v>
      </c>
      <c r="D16" s="20">
        <v>0</v>
      </c>
      <c r="E16" s="20">
        <v>0</v>
      </c>
      <c r="F16" s="20">
        <v>0</v>
      </c>
      <c r="G16" s="20">
        <v>0</v>
      </c>
      <c r="H16" s="20">
        <v>0</v>
      </c>
      <c r="I16" s="20">
        <v>0</v>
      </c>
    </row>
    <row r="17" spans="2:9" x14ac:dyDescent="0.25">
      <c r="B17" s="46"/>
      <c r="C17" s="20"/>
      <c r="D17" s="20"/>
      <c r="E17" s="20"/>
      <c r="F17" s="20"/>
      <c r="G17" s="20"/>
      <c r="H17" s="20"/>
      <c r="I17" s="20"/>
    </row>
    <row r="18" spans="2:9" x14ac:dyDescent="0.25">
      <c r="B18" s="47" t="s">
        <v>18</v>
      </c>
      <c r="C18" s="20"/>
      <c r="D18" s="20"/>
      <c r="E18" s="20"/>
      <c r="F18" s="20"/>
      <c r="G18" s="20"/>
      <c r="H18" s="20"/>
      <c r="I18" s="20"/>
    </row>
    <row r="19" spans="2:9" ht="26.4" x14ac:dyDescent="0.25">
      <c r="B19" s="1" t="s">
        <v>19</v>
      </c>
      <c r="C19" s="19">
        <v>0</v>
      </c>
      <c r="D19" s="19">
        <v>0</v>
      </c>
      <c r="E19" s="19">
        <v>0</v>
      </c>
      <c r="F19" s="19" t="s">
        <v>10</v>
      </c>
      <c r="G19" s="19" t="s">
        <v>10</v>
      </c>
      <c r="H19" s="19" t="s">
        <v>10</v>
      </c>
      <c r="I19" s="19" t="s">
        <v>10</v>
      </c>
    </row>
    <row r="20" spans="2:9" x14ac:dyDescent="0.25">
      <c r="B20" s="27" t="s">
        <v>20</v>
      </c>
      <c r="C20" s="19">
        <v>0</v>
      </c>
      <c r="D20" s="19">
        <v>0</v>
      </c>
      <c r="E20" s="19">
        <v>0</v>
      </c>
      <c r="F20" s="25" t="s">
        <v>10</v>
      </c>
      <c r="G20" s="25" t="s">
        <v>10</v>
      </c>
      <c r="H20" s="25" t="s">
        <v>10</v>
      </c>
      <c r="I20" s="25" t="s">
        <v>10</v>
      </c>
    </row>
    <row r="21" spans="2:9" x14ac:dyDescent="0.25">
      <c r="B21" s="27" t="s">
        <v>21</v>
      </c>
      <c r="C21" s="19">
        <v>0</v>
      </c>
      <c r="D21" s="19">
        <v>0</v>
      </c>
      <c r="E21" s="19">
        <v>0</v>
      </c>
      <c r="F21" s="19" t="s">
        <v>10</v>
      </c>
      <c r="G21" s="19" t="s">
        <v>10</v>
      </c>
      <c r="H21" s="19" t="s">
        <v>10</v>
      </c>
      <c r="I21" s="19" t="s">
        <v>10</v>
      </c>
    </row>
    <row r="22" spans="2:9" x14ac:dyDescent="0.25">
      <c r="B22" s="27" t="s">
        <v>22</v>
      </c>
      <c r="C22" s="19">
        <v>0</v>
      </c>
      <c r="D22" s="19">
        <v>0</v>
      </c>
      <c r="E22" s="19">
        <v>0</v>
      </c>
      <c r="F22" s="19" t="s">
        <v>10</v>
      </c>
      <c r="G22" s="19" t="s">
        <v>10</v>
      </c>
      <c r="H22" s="19" t="s">
        <v>10</v>
      </c>
      <c r="I22" s="19" t="s">
        <v>10</v>
      </c>
    </row>
    <row r="23" spans="2:9" x14ac:dyDescent="0.25">
      <c r="B23" s="46"/>
    </row>
    <row r="24" spans="2:9" x14ac:dyDescent="0.25">
      <c r="B24" s="47" t="s">
        <v>23</v>
      </c>
    </row>
    <row r="25" spans="2:9" ht="26.4" x14ac:dyDescent="0.25">
      <c r="B25" s="85" t="s">
        <v>24</v>
      </c>
      <c r="C25" s="25">
        <v>1</v>
      </c>
      <c r="D25" s="116">
        <v>0.02</v>
      </c>
      <c r="E25" s="19" t="s">
        <v>10</v>
      </c>
      <c r="F25" s="19" t="s">
        <v>10</v>
      </c>
      <c r="G25" s="19" t="s">
        <v>10</v>
      </c>
      <c r="H25" s="19" t="s">
        <v>10</v>
      </c>
      <c r="I25" s="19" t="s">
        <v>10</v>
      </c>
    </row>
    <row r="26" spans="2:9" ht="26.4" x14ac:dyDescent="0.25">
      <c r="B26" s="46" t="s">
        <v>25</v>
      </c>
      <c r="C26" s="19" t="s">
        <v>26</v>
      </c>
      <c r="D26" s="19" t="s">
        <v>26</v>
      </c>
      <c r="E26" s="19" t="s">
        <v>10</v>
      </c>
      <c r="F26" s="19" t="s">
        <v>10</v>
      </c>
      <c r="G26" s="19" t="s">
        <v>10</v>
      </c>
      <c r="H26" s="19" t="s">
        <v>10</v>
      </c>
      <c r="I26" s="19" t="s">
        <v>10</v>
      </c>
    </row>
    <row r="27" spans="2:9" x14ac:dyDescent="0.25">
      <c r="B27" s="46"/>
    </row>
    <row r="28" spans="2:9" x14ac:dyDescent="0.25">
      <c r="B28" s="46"/>
    </row>
    <row r="29" spans="2:9" x14ac:dyDescent="0.25">
      <c r="B29" s="46"/>
    </row>
    <row r="30" spans="2:9" x14ac:dyDescent="0.25">
      <c r="B30" s="46"/>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tabSelected="1" workbookViewId="0">
      <selection activeCell="G9" sqref="G9"/>
    </sheetView>
  </sheetViews>
  <sheetFormatPr defaultRowHeight="13.2" x14ac:dyDescent="0.25"/>
  <cols>
    <col min="1" max="1" width="4.5546875" customWidth="1"/>
    <col min="2" max="2" width="38.5546875" bestFit="1" customWidth="1"/>
    <col min="3" max="5" width="22.44140625" customWidth="1"/>
    <col min="6" max="6" width="13.33203125" customWidth="1"/>
    <col min="8" max="8" width="13.88671875" bestFit="1" customWidth="1"/>
  </cols>
  <sheetData>
    <row r="2" spans="2:8" x14ac:dyDescent="0.25">
      <c r="B2" s="84" t="s">
        <v>27</v>
      </c>
      <c r="C2" s="14" t="s">
        <v>29</v>
      </c>
      <c r="D2" s="14" t="s">
        <v>30</v>
      </c>
      <c r="E2" s="14" t="s">
        <v>28</v>
      </c>
      <c r="F2" s="14" t="s">
        <v>31</v>
      </c>
    </row>
    <row r="3" spans="2:8" x14ac:dyDescent="0.25">
      <c r="B3" s="105" t="s">
        <v>32</v>
      </c>
      <c r="C3" s="24">
        <v>380.5</v>
      </c>
      <c r="D3" s="24">
        <v>715</v>
      </c>
      <c r="E3" s="24">
        <v>146.19999999999999</v>
      </c>
      <c r="F3" s="24">
        <f>SUM(C3:E3)</f>
        <v>1241.7</v>
      </c>
    </row>
    <row r="4" spans="2:8" x14ac:dyDescent="0.25">
      <c r="B4" s="105" t="s">
        <v>33</v>
      </c>
      <c r="C4" s="24">
        <v>334</v>
      </c>
      <c r="D4" s="24">
        <v>544.1</v>
      </c>
      <c r="E4" s="24">
        <v>142.1</v>
      </c>
      <c r="F4" s="24">
        <f>SUM(C4:E4)</f>
        <v>1020.2</v>
      </c>
    </row>
    <row r="5" spans="2:8" x14ac:dyDescent="0.25">
      <c r="B5" s="105" t="s">
        <v>34</v>
      </c>
      <c r="C5" s="23">
        <v>51.2</v>
      </c>
      <c r="D5" s="23">
        <v>84.8</v>
      </c>
      <c r="E5" s="23">
        <v>84.6</v>
      </c>
      <c r="F5" s="24">
        <f>SUM(C5:E5)</f>
        <v>220.6</v>
      </c>
    </row>
    <row r="6" spans="2:8" x14ac:dyDescent="0.25">
      <c r="B6" s="105" t="s">
        <v>35</v>
      </c>
      <c r="C6" s="97" t="s">
        <v>10</v>
      </c>
      <c r="D6" s="97" t="s">
        <v>10</v>
      </c>
      <c r="E6" s="113">
        <v>45.533999999999999</v>
      </c>
      <c r="F6" s="24">
        <f>SUM(C6:E6)</f>
        <v>45.533999999999999</v>
      </c>
    </row>
    <row r="7" spans="2:8" x14ac:dyDescent="0.25">
      <c r="B7" s="105" t="s">
        <v>36</v>
      </c>
      <c r="C7" s="23">
        <v>45.72</v>
      </c>
      <c r="D7" s="23">
        <v>78.88</v>
      </c>
      <c r="E7" s="23">
        <v>3.38</v>
      </c>
      <c r="F7" s="24">
        <f>SUM(C7:E7)</f>
        <v>127.97999999999999</v>
      </c>
    </row>
    <row r="8" spans="2:8" x14ac:dyDescent="0.25">
      <c r="B8" s="105" t="s">
        <v>37</v>
      </c>
      <c r="C8" s="23">
        <v>0.73</v>
      </c>
      <c r="D8" s="114">
        <v>1.7431259490909099</v>
      </c>
      <c r="E8" s="23">
        <v>0.18</v>
      </c>
      <c r="F8" s="24">
        <f>SUM(C8:E8)</f>
        <v>2.65312594909091</v>
      </c>
    </row>
    <row r="10" spans="2:8" x14ac:dyDescent="0.25">
      <c r="B10" t="s">
        <v>38</v>
      </c>
      <c r="C10" s="19" t="s">
        <v>10</v>
      </c>
      <c r="D10" s="19" t="s">
        <v>10</v>
      </c>
      <c r="E10" s="36">
        <v>0.72430499999999998</v>
      </c>
      <c r="F10" s="36">
        <v>0.72430499999999998</v>
      </c>
    </row>
    <row r="11" spans="2:8" x14ac:dyDescent="0.25">
      <c r="B11" s="105" t="s">
        <v>39</v>
      </c>
      <c r="C11" s="25">
        <v>0.05</v>
      </c>
      <c r="D11" s="25">
        <v>0.1</v>
      </c>
      <c r="E11" s="19" t="s">
        <v>10</v>
      </c>
      <c r="F11" s="19" t="s">
        <v>10</v>
      </c>
    </row>
    <row r="14" spans="2:8" x14ac:dyDescent="0.25">
      <c r="B14" s="29"/>
      <c r="C14" s="14" t="s">
        <v>0</v>
      </c>
      <c r="D14" s="14" t="s">
        <v>1</v>
      </c>
      <c r="E14" s="14" t="s">
        <v>2</v>
      </c>
      <c r="F14" s="74" t="s">
        <v>31</v>
      </c>
    </row>
    <row r="15" spans="2:8" x14ac:dyDescent="0.25">
      <c r="B15" s="115" t="s">
        <v>40</v>
      </c>
    </row>
    <row r="16" spans="2:8" x14ac:dyDescent="0.25">
      <c r="B16" s="105" t="s">
        <v>31</v>
      </c>
      <c r="C16" s="79">
        <v>265170000</v>
      </c>
      <c r="D16" s="80">
        <v>387718684.49932772</v>
      </c>
      <c r="E16" s="82">
        <v>65204074.407865331</v>
      </c>
      <c r="F16" s="56">
        <f>SUM(C16:E16)</f>
        <v>718092758.90719295</v>
      </c>
      <c r="H16" s="56"/>
    </row>
    <row r="17" spans="2:8" x14ac:dyDescent="0.25">
      <c r="B17" s="105" t="s">
        <v>41</v>
      </c>
      <c r="C17" s="81">
        <v>156610000</v>
      </c>
      <c r="D17" s="80">
        <v>258338108.11746821</v>
      </c>
      <c r="E17" s="82">
        <v>6670937.6582749886</v>
      </c>
      <c r="F17" s="56">
        <f t="shared" ref="F17:F18" si="0">SUM(C17:E17)</f>
        <v>421619045.77574325</v>
      </c>
      <c r="H17" s="56"/>
    </row>
    <row r="18" spans="2:8" x14ac:dyDescent="0.25">
      <c r="B18" s="105" t="s">
        <v>42</v>
      </c>
      <c r="C18" s="81">
        <v>5570000</v>
      </c>
      <c r="D18" s="80">
        <v>10406204.781956242</v>
      </c>
      <c r="E18" s="82">
        <v>49395293.884999253</v>
      </c>
      <c r="F18" s="56">
        <f t="shared" si="0"/>
        <v>65371498.666955493</v>
      </c>
      <c r="H18" s="56"/>
    </row>
    <row r="19" spans="2:8" ht="39.6" x14ac:dyDescent="0.25">
      <c r="B19" s="105" t="s">
        <v>43</v>
      </c>
      <c r="C19" s="1" t="s">
        <v>44</v>
      </c>
      <c r="D19" s="6" t="s">
        <v>45</v>
      </c>
      <c r="E19" s="6" t="s">
        <v>46</v>
      </c>
    </row>
    <row r="20" spans="2:8" x14ac:dyDescent="0.25">
      <c r="B20" s="105"/>
      <c r="C20" s="1"/>
      <c r="D20" s="6"/>
      <c r="E20" s="6"/>
    </row>
    <row r="21" spans="2:8" s="144" customFormat="1" x14ac:dyDescent="0.25">
      <c r="B21" s="78" t="s">
        <v>47</v>
      </c>
      <c r="C21" s="74" t="s">
        <v>0</v>
      </c>
      <c r="D21" s="74" t="s">
        <v>1</v>
      </c>
      <c r="E21" s="74" t="s">
        <v>2</v>
      </c>
      <c r="F21" s="74" t="s">
        <v>31</v>
      </c>
    </row>
    <row r="22" spans="2:8" s="144" customFormat="1" x14ac:dyDescent="0.25">
      <c r="B22" s="144" t="s">
        <v>48</v>
      </c>
      <c r="C22" s="147">
        <v>7031.61</v>
      </c>
      <c r="D22" s="147">
        <v>15762</v>
      </c>
      <c r="E22" s="147">
        <v>928</v>
      </c>
      <c r="F22" s="147">
        <f>SUM(C22:E22)</f>
        <v>23721.61</v>
      </c>
    </row>
    <row r="23" spans="2:8" s="144" customFormat="1" x14ac:dyDescent="0.25">
      <c r="B23" s="144" t="s">
        <v>280</v>
      </c>
      <c r="C23" s="147">
        <v>42380</v>
      </c>
      <c r="D23" s="147">
        <v>55241</v>
      </c>
      <c r="E23" s="147">
        <v>928</v>
      </c>
      <c r="F23" s="147">
        <f>SUM(C23:E23)</f>
        <v>98549</v>
      </c>
    </row>
    <row r="24" spans="2:8" s="144" customFormat="1" x14ac:dyDescent="0.25">
      <c r="B24" s="144" t="s">
        <v>49</v>
      </c>
      <c r="C24" s="147">
        <v>10319.89</v>
      </c>
      <c r="D24" s="147">
        <v>12438.77</v>
      </c>
      <c r="E24" s="147">
        <v>932.16</v>
      </c>
      <c r="F24" s="147">
        <f t="shared" ref="F24:F25" si="1">SUM(C24:E24)</f>
        <v>23690.82</v>
      </c>
    </row>
    <row r="25" spans="2:8" s="144" customFormat="1" x14ac:dyDescent="0.25">
      <c r="B25" s="144" t="s">
        <v>50</v>
      </c>
      <c r="C25" s="147">
        <v>210000</v>
      </c>
      <c r="D25" s="147">
        <v>364000</v>
      </c>
      <c r="E25" s="147">
        <v>79000</v>
      </c>
      <c r="F25" s="147">
        <f t="shared" si="1"/>
        <v>653000</v>
      </c>
      <c r="G25" s="147"/>
    </row>
    <row r="27" spans="2:8" x14ac:dyDescent="0.25">
      <c r="B27" s="4" t="s">
        <v>51</v>
      </c>
    </row>
    <row r="28" spans="2:8" x14ac:dyDescent="0.25">
      <c r="B28" t="s">
        <v>52</v>
      </c>
      <c r="C28" s="56">
        <v>5711.03</v>
      </c>
      <c r="D28" s="56">
        <v>7720</v>
      </c>
      <c r="E28" s="56">
        <v>612.89</v>
      </c>
      <c r="F28" s="56"/>
    </row>
    <row r="29" spans="2:8" x14ac:dyDescent="0.25">
      <c r="B29" t="s">
        <v>53</v>
      </c>
      <c r="C29" s="56">
        <v>1426.8</v>
      </c>
      <c r="D29" s="56">
        <v>122.25</v>
      </c>
      <c r="E29" s="56" t="s">
        <v>15</v>
      </c>
      <c r="F29" s="56"/>
    </row>
    <row r="30" spans="2:8" x14ac:dyDescent="0.25">
      <c r="B30" t="s">
        <v>54</v>
      </c>
      <c r="C30" s="56">
        <v>163.01</v>
      </c>
      <c r="D30" s="56">
        <v>312</v>
      </c>
      <c r="E30" s="56">
        <v>32.18</v>
      </c>
      <c r="F30" s="56"/>
    </row>
    <row r="31" spans="2:8" x14ac:dyDescent="0.25">
      <c r="B31" t="s">
        <v>55</v>
      </c>
      <c r="C31" s="56">
        <v>391.72</v>
      </c>
      <c r="D31" s="56">
        <v>728.6</v>
      </c>
      <c r="E31" s="56">
        <v>116.28</v>
      </c>
      <c r="F31" s="56"/>
    </row>
    <row r="32" spans="2:8" x14ac:dyDescent="0.25">
      <c r="B32" t="s">
        <v>56</v>
      </c>
      <c r="C32" s="56">
        <v>17289.55</v>
      </c>
      <c r="D32" s="56">
        <v>11216.77</v>
      </c>
      <c r="E32" s="56">
        <v>4469.1899999999996</v>
      </c>
      <c r="F32" s="56"/>
    </row>
    <row r="33" spans="2:6" x14ac:dyDescent="0.25">
      <c r="B33" t="s">
        <v>57</v>
      </c>
      <c r="C33" s="56">
        <v>33.799999999999997</v>
      </c>
      <c r="D33" s="56" t="s">
        <v>15</v>
      </c>
      <c r="E33" s="56">
        <v>35.659999999999997</v>
      </c>
      <c r="F33" s="56"/>
    </row>
    <row r="34" spans="2:6" x14ac:dyDescent="0.25">
      <c r="B34" t="s">
        <v>58</v>
      </c>
      <c r="C34" s="56">
        <v>659.45</v>
      </c>
      <c r="D34" s="56">
        <v>137.5</v>
      </c>
      <c r="E34" s="56">
        <v>49.4</v>
      </c>
      <c r="F34" s="56"/>
    </row>
    <row r="35" spans="2:6" x14ac:dyDescent="0.25">
      <c r="B35" t="s">
        <v>59</v>
      </c>
      <c r="C35" s="56">
        <v>22.9</v>
      </c>
      <c r="D35" s="56">
        <v>15.82</v>
      </c>
      <c r="E35" s="91">
        <v>0.93</v>
      </c>
      <c r="F35" s="56"/>
    </row>
    <row r="36" spans="2:6" x14ac:dyDescent="0.25">
      <c r="B36" t="s">
        <v>60</v>
      </c>
      <c r="C36" s="91">
        <v>0.22</v>
      </c>
      <c r="D36" s="91">
        <v>7.0000000000000007E-2</v>
      </c>
      <c r="E36" s="56" t="s">
        <v>15</v>
      </c>
      <c r="F36" s="56"/>
    </row>
    <row r="37" spans="2:6" x14ac:dyDescent="0.25">
      <c r="B37" t="s">
        <v>61</v>
      </c>
      <c r="C37" s="56">
        <v>521.74</v>
      </c>
      <c r="D37" s="56">
        <v>473.7</v>
      </c>
      <c r="E37" s="56">
        <v>18.04</v>
      </c>
      <c r="F37" s="56"/>
    </row>
    <row r="38" spans="2:6" x14ac:dyDescent="0.25">
      <c r="B38" t="s">
        <v>62</v>
      </c>
      <c r="C38" s="56" t="s">
        <v>15</v>
      </c>
      <c r="D38" s="56" t="s">
        <v>15</v>
      </c>
      <c r="E38" s="56" t="s">
        <v>15</v>
      </c>
      <c r="F38" s="56"/>
    </row>
    <row r="39" spans="2:6" x14ac:dyDescent="0.25">
      <c r="B39" t="s">
        <v>63</v>
      </c>
      <c r="C39" s="56">
        <v>69.540000000000006</v>
      </c>
      <c r="D39" s="56">
        <v>71.819999999999993</v>
      </c>
      <c r="E39" s="91">
        <v>3.92</v>
      </c>
      <c r="F39" s="56"/>
    </row>
    <row r="40" spans="2:6" x14ac:dyDescent="0.25">
      <c r="B40" t="s">
        <v>64</v>
      </c>
      <c r="C40" s="56">
        <v>1003.97</v>
      </c>
      <c r="D40" s="56">
        <v>266.39</v>
      </c>
      <c r="E40" s="56">
        <v>162.78</v>
      </c>
      <c r="F40" s="56"/>
    </row>
    <row r="41" spans="2:6" x14ac:dyDescent="0.25">
      <c r="B41" t="s">
        <v>65</v>
      </c>
      <c r="C41" s="56">
        <v>15.2</v>
      </c>
      <c r="D41" s="92">
        <v>0.03</v>
      </c>
      <c r="E41" s="56" t="s">
        <v>15</v>
      </c>
      <c r="F41" s="56"/>
    </row>
    <row r="42" spans="2:6" x14ac:dyDescent="0.25">
      <c r="B42" t="s">
        <v>66</v>
      </c>
      <c r="C42" s="56">
        <v>312.57</v>
      </c>
      <c r="D42" s="56">
        <v>331.8</v>
      </c>
      <c r="E42" s="56">
        <v>17.670000000000002</v>
      </c>
      <c r="F42" s="56"/>
    </row>
    <row r="43" spans="2:6" x14ac:dyDescent="0.25">
      <c r="B43" t="s">
        <v>67</v>
      </c>
      <c r="C43" s="56" t="s">
        <v>15</v>
      </c>
      <c r="D43" s="56">
        <v>108.9</v>
      </c>
      <c r="E43" s="56" t="s">
        <v>15</v>
      </c>
      <c r="F43" s="56"/>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8"/>
  <sheetViews>
    <sheetView workbookViewId="0">
      <pane xSplit="2" ySplit="2" topLeftCell="C98" activePane="bottomRight" state="frozen"/>
      <selection pane="topRight" activeCell="C1" sqref="C1"/>
      <selection pane="bottomLeft" activeCell="A3" sqref="A3"/>
      <selection pane="bottomRight" activeCell="B5" sqref="B5"/>
    </sheetView>
  </sheetViews>
  <sheetFormatPr defaultRowHeight="13.2" x14ac:dyDescent="0.25"/>
  <cols>
    <col min="1" max="1" width="2.33203125" customWidth="1"/>
    <col min="2" max="2" width="47" bestFit="1" customWidth="1"/>
    <col min="3" max="8" width="10.33203125" style="19" customWidth="1"/>
    <col min="9" max="10" width="10.44140625" style="19" customWidth="1"/>
  </cols>
  <sheetData>
    <row r="2" spans="2:10" x14ac:dyDescent="0.25">
      <c r="C2" s="10" t="s">
        <v>0</v>
      </c>
      <c r="D2" s="10" t="s">
        <v>1</v>
      </c>
      <c r="E2" s="10" t="s">
        <v>2</v>
      </c>
      <c r="F2" s="10" t="s">
        <v>68</v>
      </c>
      <c r="G2" s="10" t="s">
        <v>69</v>
      </c>
      <c r="H2" s="10" t="s">
        <v>5</v>
      </c>
      <c r="I2" s="10" t="s">
        <v>6</v>
      </c>
      <c r="J2" s="93" t="s">
        <v>31</v>
      </c>
    </row>
    <row r="3" spans="2:10" x14ac:dyDescent="0.25">
      <c r="B3" s="4" t="s">
        <v>70</v>
      </c>
      <c r="C3" s="10"/>
      <c r="D3" s="10"/>
      <c r="E3" s="10"/>
      <c r="F3" s="10"/>
      <c r="G3" s="10"/>
      <c r="H3" s="10"/>
      <c r="I3" s="10"/>
      <c r="J3" s="10"/>
    </row>
    <row r="4" spans="2:10" x14ac:dyDescent="0.25">
      <c r="B4" t="s">
        <v>71</v>
      </c>
      <c r="C4" s="107">
        <v>1581</v>
      </c>
      <c r="D4" s="107">
        <v>2478</v>
      </c>
      <c r="E4" s="107">
        <v>605</v>
      </c>
      <c r="F4" s="107">
        <v>21</v>
      </c>
      <c r="G4" s="107">
        <v>29</v>
      </c>
      <c r="H4" s="107">
        <v>177</v>
      </c>
      <c r="I4" s="107">
        <v>178</v>
      </c>
      <c r="J4" s="107">
        <f>SUM(C4:I4)</f>
        <v>5069</v>
      </c>
    </row>
    <row r="5" spans="2:10" x14ac:dyDescent="0.25">
      <c r="B5" s="87" t="s">
        <v>72</v>
      </c>
      <c r="C5" s="107">
        <v>16</v>
      </c>
      <c r="D5" s="107">
        <v>74</v>
      </c>
      <c r="E5" s="107">
        <v>17</v>
      </c>
      <c r="F5" s="107">
        <v>1</v>
      </c>
      <c r="G5" s="107">
        <v>3</v>
      </c>
      <c r="H5" s="107">
        <v>28</v>
      </c>
      <c r="I5" s="107">
        <v>5</v>
      </c>
      <c r="J5" s="107">
        <f>SUM(C5:I5)</f>
        <v>144</v>
      </c>
    </row>
    <row r="6" spans="2:10" x14ac:dyDescent="0.25">
      <c r="B6" s="13" t="s">
        <v>73</v>
      </c>
      <c r="C6" s="26">
        <f>C5/SUM(C4:C5)</f>
        <v>1.0018785222291797E-2</v>
      </c>
      <c r="D6" s="26">
        <f t="shared" ref="D6:J6" si="0">D5/SUM(D4:D5)</f>
        <v>2.8996865203761754E-2</v>
      </c>
      <c r="E6" s="26">
        <f t="shared" si="0"/>
        <v>2.7331189710610933E-2</v>
      </c>
      <c r="F6" s="26">
        <f t="shared" si="0"/>
        <v>4.5454545454545456E-2</v>
      </c>
      <c r="G6" s="26">
        <f t="shared" si="0"/>
        <v>9.375E-2</v>
      </c>
      <c r="H6" s="26">
        <f t="shared" si="0"/>
        <v>0.13658536585365855</v>
      </c>
      <c r="I6" s="26">
        <f t="shared" si="0"/>
        <v>2.7322404371584699E-2</v>
      </c>
      <c r="J6" s="26">
        <f t="shared" si="0"/>
        <v>2.7623249568386726E-2</v>
      </c>
    </row>
    <row r="7" spans="2:10" x14ac:dyDescent="0.25">
      <c r="B7" s="21" t="s">
        <v>74</v>
      </c>
      <c r="C7" s="20">
        <f>SUM(C4:C5)</f>
        <v>1597</v>
      </c>
      <c r="D7" s="20">
        <f t="shared" ref="D7:I7" si="1">SUM(D4:D5)</f>
        <v>2552</v>
      </c>
      <c r="E7" s="20">
        <f t="shared" si="1"/>
        <v>622</v>
      </c>
      <c r="F7" s="20">
        <f t="shared" si="1"/>
        <v>22</v>
      </c>
      <c r="G7" s="20">
        <f t="shared" si="1"/>
        <v>32</v>
      </c>
      <c r="H7" s="20">
        <f t="shared" si="1"/>
        <v>205</v>
      </c>
      <c r="I7" s="20">
        <f t="shared" si="1"/>
        <v>183</v>
      </c>
      <c r="J7" s="20">
        <f>SUM(C7:I7)</f>
        <v>5213</v>
      </c>
    </row>
    <row r="8" spans="2:10" x14ac:dyDescent="0.25">
      <c r="C8" s="20"/>
      <c r="D8" s="20"/>
      <c r="E8" s="20"/>
      <c r="F8" s="20"/>
      <c r="G8" s="20"/>
      <c r="H8" s="20"/>
      <c r="I8" s="20"/>
      <c r="J8" s="20"/>
    </row>
    <row r="9" spans="2:10" x14ac:dyDescent="0.25">
      <c r="B9" t="s">
        <v>75</v>
      </c>
      <c r="C9" s="20"/>
      <c r="D9" s="20"/>
      <c r="E9" s="20"/>
      <c r="F9" s="20"/>
      <c r="G9" s="20"/>
      <c r="H9" s="20"/>
      <c r="I9" s="20"/>
      <c r="J9" s="20"/>
    </row>
    <row r="10" spans="2:10" x14ac:dyDescent="0.25">
      <c r="B10" s="13" t="s">
        <v>76</v>
      </c>
      <c r="C10" s="20">
        <v>983</v>
      </c>
      <c r="D10" s="20">
        <v>1651</v>
      </c>
      <c r="E10" s="20">
        <v>549</v>
      </c>
      <c r="F10" s="20">
        <v>8</v>
      </c>
      <c r="G10" s="20">
        <v>15</v>
      </c>
      <c r="H10" s="20">
        <v>97</v>
      </c>
      <c r="I10" s="20">
        <v>118</v>
      </c>
      <c r="J10" s="20">
        <f>SUM(C10:I10)</f>
        <v>3421</v>
      </c>
    </row>
    <row r="11" spans="2:10" x14ac:dyDescent="0.25">
      <c r="B11" s="13" t="s">
        <v>77</v>
      </c>
      <c r="C11" s="20">
        <v>134</v>
      </c>
      <c r="D11" s="20">
        <v>225</v>
      </c>
      <c r="E11" s="20">
        <v>56</v>
      </c>
      <c r="F11" s="20">
        <v>2</v>
      </c>
      <c r="G11" s="20">
        <v>5</v>
      </c>
      <c r="H11" s="20">
        <v>68</v>
      </c>
      <c r="I11" s="20">
        <v>28</v>
      </c>
      <c r="J11" s="20">
        <f>SUM(C11:I11)</f>
        <v>518</v>
      </c>
    </row>
    <row r="12" spans="2:10" x14ac:dyDescent="0.25">
      <c r="B12" s="13" t="s">
        <v>78</v>
      </c>
      <c r="C12" s="20">
        <v>455</v>
      </c>
      <c r="D12" s="20">
        <v>547</v>
      </c>
      <c r="E12" s="20">
        <v>0</v>
      </c>
      <c r="F12" s="20">
        <v>8</v>
      </c>
      <c r="G12" s="20">
        <v>5</v>
      </c>
      <c r="H12" s="20">
        <v>8</v>
      </c>
      <c r="I12" s="20">
        <v>26</v>
      </c>
      <c r="J12" s="20">
        <f t="shared" ref="J12:J13" si="2">SUM(C12:I12)</f>
        <v>1049</v>
      </c>
    </row>
    <row r="13" spans="2:10" x14ac:dyDescent="0.25">
      <c r="B13" s="13" t="s">
        <v>79</v>
      </c>
      <c r="C13" s="20">
        <v>9</v>
      </c>
      <c r="D13" s="20">
        <v>57</v>
      </c>
      <c r="E13" s="20">
        <v>0</v>
      </c>
      <c r="F13" s="20">
        <v>3</v>
      </c>
      <c r="G13" s="20">
        <v>4</v>
      </c>
      <c r="H13" s="20">
        <v>4</v>
      </c>
      <c r="I13" s="20">
        <v>6</v>
      </c>
      <c r="J13" s="20">
        <f t="shared" si="2"/>
        <v>83</v>
      </c>
    </row>
    <row r="14" spans="2:10" x14ac:dyDescent="0.25">
      <c r="B14" s="13"/>
      <c r="C14" s="20"/>
      <c r="D14" s="20"/>
      <c r="E14" s="20"/>
      <c r="F14" s="20"/>
      <c r="G14" s="20"/>
      <c r="H14" s="20"/>
      <c r="I14" s="20"/>
      <c r="J14" s="20"/>
    </row>
    <row r="15" spans="2:10" x14ac:dyDescent="0.25">
      <c r="B15" s="21" t="s">
        <v>80</v>
      </c>
      <c r="C15" s="20"/>
      <c r="D15" s="20"/>
      <c r="E15" s="20"/>
      <c r="F15" s="20"/>
      <c r="G15" s="20"/>
      <c r="H15" s="20"/>
      <c r="I15" s="20"/>
      <c r="J15" s="20"/>
    </row>
    <row r="16" spans="2:10" x14ac:dyDescent="0.25">
      <c r="B16" s="13" t="s">
        <v>81</v>
      </c>
      <c r="C16" s="20">
        <v>1434</v>
      </c>
      <c r="D16" s="20">
        <v>2198</v>
      </c>
      <c r="E16" s="20">
        <v>549</v>
      </c>
      <c r="F16" s="20">
        <v>16</v>
      </c>
      <c r="G16" s="20">
        <v>19</v>
      </c>
      <c r="H16" s="20">
        <v>105</v>
      </c>
      <c r="I16" s="20">
        <v>144</v>
      </c>
      <c r="J16" s="20">
        <f>SUM(C16:I16)</f>
        <v>4465</v>
      </c>
    </row>
    <row r="17" spans="2:10" x14ac:dyDescent="0.25">
      <c r="B17" s="13" t="s">
        <v>82</v>
      </c>
      <c r="C17" s="20">
        <v>143</v>
      </c>
      <c r="D17" s="20">
        <v>282</v>
      </c>
      <c r="E17" s="20">
        <v>56</v>
      </c>
      <c r="F17" s="20">
        <v>5</v>
      </c>
      <c r="G17" s="20">
        <v>8</v>
      </c>
      <c r="H17" s="20">
        <v>70</v>
      </c>
      <c r="I17" s="20">
        <v>34</v>
      </c>
      <c r="J17" s="20">
        <f>SUM(C17:I17)</f>
        <v>598</v>
      </c>
    </row>
    <row r="18" spans="2:10" x14ac:dyDescent="0.25">
      <c r="B18" s="13" t="s">
        <v>83</v>
      </c>
      <c r="C18" s="20">
        <v>4</v>
      </c>
      <c r="D18" s="20">
        <v>0</v>
      </c>
      <c r="E18" s="20">
        <v>0</v>
      </c>
      <c r="F18" s="20">
        <v>0</v>
      </c>
      <c r="G18" s="20">
        <v>1</v>
      </c>
      <c r="H18" s="20">
        <v>0</v>
      </c>
      <c r="I18" s="20">
        <v>0</v>
      </c>
      <c r="J18" s="20">
        <f t="shared" ref="J18:J19" si="3">SUM(C18:I18)</f>
        <v>5</v>
      </c>
    </row>
    <row r="19" spans="2:10" x14ac:dyDescent="0.25">
      <c r="B19" s="13" t="s">
        <v>84</v>
      </c>
      <c r="C19" s="20">
        <v>0</v>
      </c>
      <c r="D19" s="20">
        <v>0</v>
      </c>
      <c r="E19" s="20">
        <v>0</v>
      </c>
      <c r="F19" s="20">
        <v>0</v>
      </c>
      <c r="G19" s="20">
        <v>1</v>
      </c>
      <c r="H19" s="20">
        <v>2</v>
      </c>
      <c r="I19" s="20">
        <v>0</v>
      </c>
      <c r="J19" s="20">
        <f t="shared" si="3"/>
        <v>3</v>
      </c>
    </row>
    <row r="20" spans="2:10" x14ac:dyDescent="0.25">
      <c r="C20" s="20"/>
      <c r="D20" s="20"/>
      <c r="E20" s="20"/>
      <c r="F20" s="20"/>
      <c r="G20" s="20"/>
      <c r="H20" s="20"/>
      <c r="I20" s="20"/>
      <c r="J20" s="20"/>
    </row>
    <row r="21" spans="2:10" x14ac:dyDescent="0.25">
      <c r="B21" s="9" t="s">
        <v>85</v>
      </c>
      <c r="C21" s="22"/>
      <c r="D21" s="22"/>
      <c r="E21" s="26"/>
      <c r="F21" s="22"/>
      <c r="G21" s="22"/>
      <c r="H21" s="22"/>
      <c r="I21" s="22"/>
      <c r="J21" s="20"/>
    </row>
    <row r="22" spans="2:10" x14ac:dyDescent="0.25">
      <c r="B22" s="21" t="s">
        <v>86</v>
      </c>
      <c r="C22" s="30"/>
      <c r="D22" s="30"/>
      <c r="E22" s="37"/>
      <c r="F22" s="30"/>
      <c r="G22" s="30"/>
      <c r="H22" s="30"/>
      <c r="I22" s="30"/>
      <c r="J22" s="38"/>
    </row>
    <row r="23" spans="2:10" x14ac:dyDescent="0.25">
      <c r="B23" s="13" t="s">
        <v>87</v>
      </c>
      <c r="C23" s="39" t="s">
        <v>88</v>
      </c>
      <c r="D23" s="40">
        <v>0.89359999999999995</v>
      </c>
      <c r="E23" s="40">
        <v>0.73</v>
      </c>
      <c r="F23" s="39" t="s">
        <v>10</v>
      </c>
      <c r="G23" s="39" t="s">
        <v>10</v>
      </c>
      <c r="H23" s="40">
        <v>0.875</v>
      </c>
      <c r="I23" s="39" t="s">
        <v>10</v>
      </c>
      <c r="J23" s="20"/>
    </row>
    <row r="24" spans="2:10" x14ac:dyDescent="0.25">
      <c r="B24" s="13" t="s">
        <v>89</v>
      </c>
      <c r="C24" s="39" t="s">
        <v>88</v>
      </c>
      <c r="D24" s="40">
        <v>0.10340000000000001</v>
      </c>
      <c r="E24" s="40">
        <v>0.27</v>
      </c>
      <c r="F24" s="39" t="s">
        <v>10</v>
      </c>
      <c r="G24" s="39" t="s">
        <v>10</v>
      </c>
      <c r="H24" s="40">
        <v>0.125</v>
      </c>
      <c r="I24" s="39" t="s">
        <v>10</v>
      </c>
      <c r="J24" s="20"/>
    </row>
    <row r="25" spans="2:10" x14ac:dyDescent="0.25">
      <c r="B25" s="13" t="s">
        <v>90</v>
      </c>
      <c r="C25" s="39" t="s">
        <v>88</v>
      </c>
      <c r="D25" s="117">
        <v>0</v>
      </c>
      <c r="E25" s="117">
        <v>0</v>
      </c>
      <c r="F25" s="39" t="s">
        <v>10</v>
      </c>
      <c r="G25" s="39" t="s">
        <v>10</v>
      </c>
      <c r="H25" s="39" t="s">
        <v>10</v>
      </c>
      <c r="I25" s="39" t="s">
        <v>10</v>
      </c>
      <c r="J25" s="20"/>
    </row>
    <row r="26" spans="2:10" x14ac:dyDescent="0.25">
      <c r="B26" s="13" t="s">
        <v>91</v>
      </c>
      <c r="C26" s="39" t="s">
        <v>88</v>
      </c>
      <c r="D26" s="117">
        <v>0.35</v>
      </c>
      <c r="E26" s="117">
        <v>0.11</v>
      </c>
      <c r="F26" s="39" t="s">
        <v>10</v>
      </c>
      <c r="G26" s="39" t="s">
        <v>10</v>
      </c>
      <c r="H26" s="39" t="s">
        <v>10</v>
      </c>
      <c r="I26" s="39" t="s">
        <v>10</v>
      </c>
      <c r="J26" s="20"/>
    </row>
    <row r="27" spans="2:10" x14ac:dyDescent="0.25">
      <c r="B27" s="13" t="s">
        <v>92</v>
      </c>
      <c r="C27" s="39" t="s">
        <v>88</v>
      </c>
      <c r="D27" s="117">
        <v>0.12</v>
      </c>
      <c r="E27" s="117">
        <v>0</v>
      </c>
      <c r="F27" s="39" t="s">
        <v>10</v>
      </c>
      <c r="G27" s="39" t="s">
        <v>10</v>
      </c>
      <c r="H27" s="40">
        <v>1</v>
      </c>
      <c r="I27" s="39" t="s">
        <v>10</v>
      </c>
      <c r="J27" s="20"/>
    </row>
    <row r="28" spans="2:10" x14ac:dyDescent="0.25">
      <c r="B28" s="21"/>
      <c r="C28" s="22"/>
      <c r="D28" s="22"/>
      <c r="E28" s="26"/>
      <c r="F28" s="22"/>
      <c r="G28" s="22"/>
      <c r="H28" s="22"/>
      <c r="I28" s="22"/>
      <c r="J28" s="20"/>
    </row>
    <row r="29" spans="2:10" x14ac:dyDescent="0.25">
      <c r="B29" s="118" t="s">
        <v>93</v>
      </c>
      <c r="C29" s="26">
        <f>24/38</f>
        <v>0.63157894736842102</v>
      </c>
      <c r="D29" s="26">
        <f>6/16</f>
        <v>0.375</v>
      </c>
      <c r="E29" s="26">
        <v>1</v>
      </c>
      <c r="F29" s="22">
        <v>0.76</v>
      </c>
      <c r="G29" s="22">
        <v>0.11</v>
      </c>
      <c r="H29" s="22">
        <v>1</v>
      </c>
      <c r="I29" s="22">
        <v>0.83</v>
      </c>
      <c r="J29" s="107"/>
    </row>
    <row r="30" spans="2:10" x14ac:dyDescent="0.25">
      <c r="B30" s="21"/>
      <c r="C30" s="22"/>
      <c r="D30" s="22"/>
      <c r="E30" s="26"/>
      <c r="F30" s="22"/>
      <c r="G30" s="22"/>
      <c r="H30" s="22"/>
      <c r="I30" s="22"/>
      <c r="J30" s="20"/>
    </row>
    <row r="31" spans="2:10" x14ac:dyDescent="0.25">
      <c r="B31" s="21" t="s">
        <v>94</v>
      </c>
      <c r="C31" s="22"/>
      <c r="D31" s="22"/>
      <c r="E31" s="26"/>
      <c r="F31" s="22"/>
      <c r="G31" s="22"/>
      <c r="H31" s="22"/>
      <c r="I31" s="22"/>
      <c r="J31" s="20"/>
    </row>
    <row r="32" spans="2:10" x14ac:dyDescent="0.25">
      <c r="B32" s="13" t="s">
        <v>87</v>
      </c>
      <c r="C32" s="41">
        <v>0.91</v>
      </c>
      <c r="D32" s="41">
        <v>0.88629999999999998</v>
      </c>
      <c r="E32" s="41">
        <v>0.91</v>
      </c>
      <c r="F32" s="41">
        <v>0.76</v>
      </c>
      <c r="G32" s="41">
        <v>0.69</v>
      </c>
      <c r="H32" s="41">
        <v>0.59</v>
      </c>
      <c r="I32" s="41">
        <v>0.81</v>
      </c>
      <c r="J32" s="41">
        <v>0.88</v>
      </c>
    </row>
    <row r="33" spans="2:10" x14ac:dyDescent="0.25">
      <c r="B33" s="13" t="s">
        <v>89</v>
      </c>
      <c r="C33" s="41">
        <v>0.09</v>
      </c>
      <c r="D33" s="41">
        <v>0.1137</v>
      </c>
      <c r="E33" s="41">
        <v>0.09</v>
      </c>
      <c r="F33" s="41">
        <v>0.24</v>
      </c>
      <c r="G33" s="41">
        <v>0.31</v>
      </c>
      <c r="H33" s="41">
        <v>0.41</v>
      </c>
      <c r="I33" s="41">
        <v>0.19</v>
      </c>
      <c r="J33" s="41">
        <v>0.12</v>
      </c>
    </row>
    <row r="34" spans="2:10" x14ac:dyDescent="0.25">
      <c r="B34" s="13" t="s">
        <v>90</v>
      </c>
      <c r="C34" s="41">
        <v>0.08</v>
      </c>
      <c r="D34" s="41">
        <v>7.8200000000000006E-2</v>
      </c>
      <c r="E34" s="41">
        <v>0.2</v>
      </c>
      <c r="F34" s="41">
        <v>0.14000000000000001</v>
      </c>
      <c r="G34" s="41">
        <v>0.17</v>
      </c>
      <c r="H34" s="41">
        <v>0.06</v>
      </c>
      <c r="I34" s="41">
        <v>0.14000000000000001</v>
      </c>
      <c r="J34" s="41">
        <f>494/5069</f>
        <v>9.7455119352929567E-2</v>
      </c>
    </row>
    <row r="35" spans="2:10" x14ac:dyDescent="0.25">
      <c r="B35" s="13" t="s">
        <v>91</v>
      </c>
      <c r="C35" s="41">
        <v>0.77</v>
      </c>
      <c r="D35" s="41">
        <v>0.8448</v>
      </c>
      <c r="E35" s="41">
        <v>0.6</v>
      </c>
      <c r="F35" s="41">
        <v>0.67</v>
      </c>
      <c r="G35" s="41">
        <v>0.62</v>
      </c>
      <c r="H35" s="41">
        <v>0.63</v>
      </c>
      <c r="I35" s="41">
        <v>0.62</v>
      </c>
      <c r="J35" s="41">
        <f>3927/5069</f>
        <v>0.774709015584928</v>
      </c>
    </row>
    <row r="36" spans="2:10" x14ac:dyDescent="0.25">
      <c r="B36" s="13" t="s">
        <v>92</v>
      </c>
      <c r="C36" s="41">
        <v>0.15</v>
      </c>
      <c r="D36" s="41">
        <v>7.6999999999999999E-2</v>
      </c>
      <c r="E36" s="41">
        <v>0.2</v>
      </c>
      <c r="F36" s="41">
        <v>0.19</v>
      </c>
      <c r="G36" s="41">
        <v>0.21</v>
      </c>
      <c r="H36" s="41">
        <v>0.31</v>
      </c>
      <c r="I36" s="41">
        <v>0.24</v>
      </c>
      <c r="J36" s="41">
        <f>1-J34-J35</f>
        <v>0.1278358650621424</v>
      </c>
    </row>
    <row r="37" spans="2:10" x14ac:dyDescent="0.25">
      <c r="B37" s="21"/>
      <c r="C37" s="22"/>
      <c r="D37" s="22"/>
      <c r="E37" s="26"/>
      <c r="F37" s="22"/>
      <c r="G37" s="22"/>
      <c r="H37" s="22"/>
      <c r="I37" s="22"/>
      <c r="J37" s="20"/>
    </row>
    <row r="38" spans="2:10" x14ac:dyDescent="0.25">
      <c r="B38" s="21" t="s">
        <v>95</v>
      </c>
      <c r="C38" s="22"/>
      <c r="D38" s="22"/>
      <c r="E38" s="26"/>
      <c r="F38" s="22"/>
      <c r="G38" s="22"/>
      <c r="H38" s="22"/>
      <c r="I38" s="22"/>
      <c r="J38" s="20"/>
    </row>
    <row r="39" spans="2:10" x14ac:dyDescent="0.25">
      <c r="B39" s="13" t="s">
        <v>96</v>
      </c>
      <c r="C39" s="43">
        <v>118879</v>
      </c>
      <c r="D39" s="43">
        <v>96386</v>
      </c>
      <c r="E39" s="43">
        <v>135781</v>
      </c>
      <c r="F39" s="43">
        <v>20137</v>
      </c>
      <c r="G39" s="43">
        <v>142713</v>
      </c>
      <c r="H39" s="43">
        <v>173794</v>
      </c>
      <c r="I39" s="43">
        <v>152825</v>
      </c>
      <c r="J39" s="20"/>
    </row>
    <row r="40" spans="2:10" x14ac:dyDescent="0.25">
      <c r="B40" s="13" t="s">
        <v>97</v>
      </c>
      <c r="C40" s="43">
        <v>85658</v>
      </c>
      <c r="D40" s="43">
        <v>55363</v>
      </c>
      <c r="E40" s="43">
        <v>85707</v>
      </c>
      <c r="F40" s="43">
        <v>80253</v>
      </c>
      <c r="G40" s="43">
        <v>85478</v>
      </c>
      <c r="H40" s="43">
        <v>96431</v>
      </c>
      <c r="I40" s="43">
        <v>39686</v>
      </c>
      <c r="J40" s="20"/>
    </row>
    <row r="41" spans="2:10" x14ac:dyDescent="0.25">
      <c r="B41" s="13" t="s">
        <v>98</v>
      </c>
      <c r="C41" s="42" t="s">
        <v>10</v>
      </c>
      <c r="D41" s="43">
        <v>55201</v>
      </c>
      <c r="E41" s="43">
        <v>65330</v>
      </c>
      <c r="F41" s="43">
        <v>20137</v>
      </c>
      <c r="G41" s="43">
        <v>52000</v>
      </c>
      <c r="H41" s="43">
        <v>71021</v>
      </c>
      <c r="I41" s="43">
        <v>18786</v>
      </c>
      <c r="J41" s="20"/>
    </row>
    <row r="42" spans="2:10" x14ac:dyDescent="0.25">
      <c r="B42" s="13" t="s">
        <v>99</v>
      </c>
      <c r="C42" s="43">
        <v>139943</v>
      </c>
      <c r="D42" s="43">
        <v>132712</v>
      </c>
      <c r="E42" s="43">
        <v>158422</v>
      </c>
      <c r="F42" s="43">
        <v>130855</v>
      </c>
      <c r="G42" s="43">
        <v>171135</v>
      </c>
      <c r="H42" s="43">
        <v>210828</v>
      </c>
      <c r="I42" s="43">
        <v>122075</v>
      </c>
      <c r="J42" s="20"/>
    </row>
    <row r="43" spans="2:10" x14ac:dyDescent="0.25">
      <c r="B43" s="13" t="s">
        <v>100</v>
      </c>
      <c r="C43" s="43">
        <v>123140</v>
      </c>
      <c r="D43" s="43">
        <v>70881</v>
      </c>
      <c r="E43" s="43">
        <v>101998</v>
      </c>
      <c r="F43" s="43">
        <v>62043</v>
      </c>
      <c r="G43" s="43">
        <v>105401</v>
      </c>
      <c r="H43" s="43">
        <v>102740</v>
      </c>
      <c r="I43" s="43">
        <v>47992</v>
      </c>
      <c r="J43" s="20"/>
    </row>
    <row r="44" spans="2:10" x14ac:dyDescent="0.25">
      <c r="B44" s="13" t="s">
        <v>101</v>
      </c>
      <c r="C44" s="43">
        <v>122715</v>
      </c>
      <c r="D44" s="43">
        <v>66294</v>
      </c>
      <c r="E44" s="43">
        <v>78594</v>
      </c>
      <c r="F44" s="43">
        <v>6689</v>
      </c>
      <c r="G44" s="43">
        <v>65148</v>
      </c>
      <c r="H44" s="43">
        <v>71052</v>
      </c>
      <c r="I44" s="43">
        <v>15986</v>
      </c>
      <c r="J44" s="20"/>
    </row>
    <row r="45" spans="2:10" x14ac:dyDescent="0.25">
      <c r="B45" s="21"/>
      <c r="C45" s="22"/>
      <c r="D45" s="22"/>
      <c r="E45" s="26"/>
      <c r="F45" s="22"/>
      <c r="G45" s="22"/>
      <c r="H45" s="22"/>
      <c r="I45" s="22"/>
      <c r="J45" s="20"/>
    </row>
    <row r="46" spans="2:10" x14ac:dyDescent="0.25">
      <c r="B46" s="118" t="s">
        <v>102</v>
      </c>
      <c r="C46" s="22"/>
      <c r="D46" s="22"/>
      <c r="E46" s="22"/>
      <c r="F46" s="22"/>
      <c r="G46" s="22"/>
      <c r="H46" s="22"/>
      <c r="I46" s="22"/>
      <c r="J46" s="20"/>
    </row>
    <row r="47" spans="2:10" x14ac:dyDescent="0.25">
      <c r="B47" s="13" t="s">
        <v>103</v>
      </c>
      <c r="C47" s="44">
        <f t="shared" ref="C47:I48" si="4">C39/C42</f>
        <v>0.84948157464110385</v>
      </c>
      <c r="D47" s="44">
        <f t="shared" si="4"/>
        <v>0.72627946229429141</v>
      </c>
      <c r="E47" s="44">
        <f t="shared" si="4"/>
        <v>0.85708424335003974</v>
      </c>
      <c r="F47" s="44">
        <f t="shared" si="4"/>
        <v>0.15388789117725726</v>
      </c>
      <c r="G47" s="44">
        <f t="shared" si="4"/>
        <v>0.83392058900867738</v>
      </c>
      <c r="H47" s="44">
        <f t="shared" si="4"/>
        <v>0.82434022046407496</v>
      </c>
      <c r="I47" s="44">
        <f t="shared" si="4"/>
        <v>1.2518943272578333</v>
      </c>
      <c r="J47" s="107"/>
    </row>
    <row r="48" spans="2:10" x14ac:dyDescent="0.25">
      <c r="B48" s="13" t="s">
        <v>104</v>
      </c>
      <c r="C48" s="44">
        <f t="shared" si="4"/>
        <v>0.69561474744193597</v>
      </c>
      <c r="D48" s="44">
        <f t="shared" si="4"/>
        <v>0.78106968016816913</v>
      </c>
      <c r="E48" s="44">
        <f t="shared" si="4"/>
        <v>0.84028118198396051</v>
      </c>
      <c r="F48" s="44">
        <f t="shared" si="4"/>
        <v>1.2935061167254969</v>
      </c>
      <c r="G48" s="44">
        <f t="shared" si="4"/>
        <v>0.81097902296942159</v>
      </c>
      <c r="H48" s="44">
        <f t="shared" si="4"/>
        <v>0.93859256375316336</v>
      </c>
      <c r="I48" s="44">
        <f t="shared" si="4"/>
        <v>0.82692948824804136</v>
      </c>
      <c r="J48" s="107"/>
    </row>
    <row r="49" spans="2:10" x14ac:dyDescent="0.25">
      <c r="B49" s="13" t="s">
        <v>105</v>
      </c>
      <c r="C49" s="45" t="s">
        <v>10</v>
      </c>
      <c r="D49" s="44">
        <f t="shared" ref="D49:I49" si="5">D41/D44</f>
        <v>0.83266962319365256</v>
      </c>
      <c r="E49" s="44">
        <f t="shared" si="5"/>
        <v>0.83123393643280663</v>
      </c>
      <c r="F49" s="44">
        <f t="shared" si="5"/>
        <v>3.0104649424428165</v>
      </c>
      <c r="G49" s="44">
        <f t="shared" si="5"/>
        <v>0.79818259961932825</v>
      </c>
      <c r="H49" s="44">
        <f t="shared" si="5"/>
        <v>0.99956369982547988</v>
      </c>
      <c r="I49" s="44">
        <f t="shared" si="5"/>
        <v>1.175153259101714</v>
      </c>
      <c r="J49" s="107"/>
    </row>
    <row r="50" spans="2:10" x14ac:dyDescent="0.25">
      <c r="B50" s="21"/>
      <c r="C50" s="20"/>
      <c r="D50" s="20"/>
      <c r="E50" s="20"/>
      <c r="F50" s="20"/>
      <c r="G50" s="20"/>
      <c r="H50" s="20"/>
      <c r="I50" s="20"/>
      <c r="J50" s="107"/>
    </row>
    <row r="51" spans="2:10" x14ac:dyDescent="0.25">
      <c r="B51" s="9" t="s">
        <v>106</v>
      </c>
      <c r="C51" s="20"/>
      <c r="D51" s="20"/>
      <c r="E51" s="20"/>
      <c r="F51" s="20"/>
      <c r="G51" s="20"/>
      <c r="H51" s="20"/>
      <c r="I51" s="20"/>
      <c r="J51" s="20"/>
    </row>
    <row r="52" spans="2:10" x14ac:dyDescent="0.25">
      <c r="B52" s="21" t="s">
        <v>107</v>
      </c>
      <c r="C52" s="22">
        <v>0.66</v>
      </c>
      <c r="D52" s="22">
        <v>0.97</v>
      </c>
      <c r="E52" s="22">
        <v>0.69</v>
      </c>
      <c r="F52" s="20" t="s">
        <v>10</v>
      </c>
      <c r="G52" s="20" t="s">
        <v>10</v>
      </c>
      <c r="H52" s="20" t="s">
        <v>10</v>
      </c>
      <c r="I52" s="20" t="s">
        <v>10</v>
      </c>
      <c r="J52" s="20"/>
    </row>
    <row r="53" spans="2:10" x14ac:dyDescent="0.25">
      <c r="B53" s="21" t="s">
        <v>108</v>
      </c>
      <c r="C53" s="19" t="s">
        <v>109</v>
      </c>
      <c r="D53" s="19" t="s">
        <v>110</v>
      </c>
      <c r="E53" s="19" t="s">
        <v>111</v>
      </c>
      <c r="F53" s="20" t="s">
        <v>112</v>
      </c>
      <c r="G53" s="20" t="s">
        <v>111</v>
      </c>
      <c r="H53" s="20" t="s">
        <v>111</v>
      </c>
      <c r="I53" s="20" t="s">
        <v>112</v>
      </c>
      <c r="J53" s="20"/>
    </row>
    <row r="54" spans="2:10" x14ac:dyDescent="0.25">
      <c r="B54" s="21" t="s">
        <v>113</v>
      </c>
      <c r="C54" s="19" t="s">
        <v>26</v>
      </c>
      <c r="D54" s="19" t="s">
        <v>114</v>
      </c>
      <c r="E54" s="19" t="s">
        <v>26</v>
      </c>
      <c r="F54" s="20" t="s">
        <v>10</v>
      </c>
      <c r="G54" s="20" t="s">
        <v>10</v>
      </c>
      <c r="H54" s="20" t="s">
        <v>10</v>
      </c>
      <c r="I54" s="20" t="s">
        <v>10</v>
      </c>
      <c r="J54" s="20"/>
    </row>
    <row r="55" spans="2:10" x14ac:dyDescent="0.25">
      <c r="B55" s="21" t="s">
        <v>115</v>
      </c>
      <c r="C55" s="19">
        <v>1</v>
      </c>
      <c r="D55" s="19">
        <v>0</v>
      </c>
      <c r="E55" s="19">
        <v>0</v>
      </c>
      <c r="F55" s="20">
        <v>0</v>
      </c>
      <c r="G55" s="20">
        <v>0</v>
      </c>
      <c r="H55" s="20">
        <v>0</v>
      </c>
      <c r="I55" s="20">
        <v>0</v>
      </c>
      <c r="J55" s="20"/>
    </row>
    <row r="56" spans="2:10" x14ac:dyDescent="0.25">
      <c r="B56" s="118" t="s">
        <v>116</v>
      </c>
      <c r="C56" s="19">
        <v>34</v>
      </c>
      <c r="F56" s="20"/>
      <c r="G56" s="20"/>
      <c r="H56" s="20"/>
      <c r="I56" s="20"/>
      <c r="J56" s="20"/>
    </row>
    <row r="57" spans="2:10" x14ac:dyDescent="0.25">
      <c r="B57" s="13"/>
      <c r="F57" s="20"/>
      <c r="G57" s="20"/>
      <c r="H57" s="20"/>
      <c r="I57" s="20"/>
      <c r="J57" s="20"/>
    </row>
    <row r="58" spans="2:10" x14ac:dyDescent="0.25">
      <c r="B58" s="9" t="s">
        <v>117</v>
      </c>
      <c r="C58" s="20"/>
      <c r="D58" s="20"/>
      <c r="E58" s="20"/>
      <c r="F58" s="20"/>
      <c r="G58" s="20"/>
      <c r="H58" s="20"/>
      <c r="I58" s="20"/>
      <c r="J58" s="20"/>
    </row>
    <row r="59" spans="2:10" x14ac:dyDescent="0.25">
      <c r="B59" s="21" t="s">
        <v>118</v>
      </c>
    </row>
    <row r="60" spans="2:10" x14ac:dyDescent="0.25">
      <c r="B60" s="13" t="s">
        <v>90</v>
      </c>
      <c r="C60" s="19">
        <v>79</v>
      </c>
      <c r="D60" s="19">
        <v>16</v>
      </c>
      <c r="E60" s="19">
        <v>28</v>
      </c>
      <c r="F60" s="19">
        <v>2</v>
      </c>
      <c r="G60" s="19">
        <v>2</v>
      </c>
      <c r="H60" s="19">
        <v>5</v>
      </c>
      <c r="I60" s="19">
        <v>4</v>
      </c>
      <c r="J60" s="20">
        <f>SUM(C60:I60)</f>
        <v>136</v>
      </c>
    </row>
    <row r="61" spans="2:10" x14ac:dyDescent="0.25">
      <c r="B61" s="13" t="s">
        <v>91</v>
      </c>
      <c r="C61" s="19">
        <v>259</v>
      </c>
      <c r="D61" s="19">
        <v>35</v>
      </c>
      <c r="E61" s="19">
        <v>49</v>
      </c>
      <c r="F61" s="19">
        <v>9</v>
      </c>
      <c r="G61" s="19">
        <v>5</v>
      </c>
      <c r="H61" s="19">
        <v>20</v>
      </c>
      <c r="I61" s="19">
        <v>4</v>
      </c>
      <c r="J61" s="20">
        <f>SUM(C61:I61)</f>
        <v>381</v>
      </c>
    </row>
    <row r="62" spans="2:10" x14ac:dyDescent="0.25">
      <c r="B62" s="13" t="s">
        <v>92</v>
      </c>
      <c r="C62" s="19">
        <v>19</v>
      </c>
      <c r="D62" s="19">
        <v>8</v>
      </c>
      <c r="E62" s="19">
        <v>2</v>
      </c>
      <c r="F62" s="19">
        <v>1</v>
      </c>
      <c r="G62" s="19">
        <v>1</v>
      </c>
      <c r="H62" s="19">
        <v>8</v>
      </c>
      <c r="I62" s="19">
        <v>0</v>
      </c>
      <c r="J62" s="20">
        <f t="shared" ref="J62:J63" si="6">SUM(C62:I62)</f>
        <v>39</v>
      </c>
    </row>
    <row r="63" spans="2:10" x14ac:dyDescent="0.25">
      <c r="B63" s="13" t="s">
        <v>87</v>
      </c>
      <c r="C63" s="19">
        <v>342</v>
      </c>
      <c r="D63" s="19">
        <v>53</v>
      </c>
      <c r="E63" s="19">
        <v>66</v>
      </c>
      <c r="F63" s="19">
        <v>8</v>
      </c>
      <c r="G63" s="19">
        <v>2</v>
      </c>
      <c r="H63" s="19">
        <v>24</v>
      </c>
      <c r="I63" s="19">
        <v>5</v>
      </c>
      <c r="J63" s="20">
        <f t="shared" si="6"/>
        <v>500</v>
      </c>
    </row>
    <row r="64" spans="2:10" x14ac:dyDescent="0.25">
      <c r="B64" s="13" t="s">
        <v>89</v>
      </c>
      <c r="C64" s="19">
        <v>15</v>
      </c>
      <c r="D64" s="19">
        <v>6</v>
      </c>
      <c r="E64" s="19">
        <v>13</v>
      </c>
      <c r="F64" s="19">
        <v>4</v>
      </c>
      <c r="G64" s="19">
        <v>6</v>
      </c>
      <c r="H64" s="19">
        <v>9</v>
      </c>
      <c r="I64" s="19">
        <v>3</v>
      </c>
      <c r="J64" s="20">
        <f>SUM(C64:I64)</f>
        <v>56</v>
      </c>
    </row>
    <row r="65" spans="2:10" x14ac:dyDescent="0.25">
      <c r="B65" s="21" t="s">
        <v>119</v>
      </c>
    </row>
    <row r="66" spans="2:10" x14ac:dyDescent="0.25">
      <c r="B66" s="13" t="s">
        <v>90</v>
      </c>
      <c r="C66" s="19">
        <v>6</v>
      </c>
      <c r="D66" s="19">
        <v>40</v>
      </c>
      <c r="E66" s="19">
        <v>18</v>
      </c>
      <c r="F66" s="19">
        <v>0</v>
      </c>
      <c r="G66" s="19">
        <v>8</v>
      </c>
      <c r="H66" s="19">
        <v>5</v>
      </c>
      <c r="I66" s="19">
        <v>1</v>
      </c>
      <c r="J66" s="20">
        <f>SUM(C66:I66)</f>
        <v>78</v>
      </c>
    </row>
    <row r="67" spans="2:10" x14ac:dyDescent="0.25">
      <c r="B67" s="13" t="s">
        <v>91</v>
      </c>
      <c r="C67" s="19">
        <v>46</v>
      </c>
      <c r="D67" s="19">
        <v>46</v>
      </c>
      <c r="E67" s="19">
        <v>21</v>
      </c>
      <c r="F67" s="19">
        <v>0</v>
      </c>
      <c r="G67" s="19">
        <v>2</v>
      </c>
      <c r="H67" s="19">
        <v>12</v>
      </c>
      <c r="I67" s="19">
        <v>1</v>
      </c>
      <c r="J67" s="20">
        <f>SUM(C67:I67)</f>
        <v>128</v>
      </c>
    </row>
    <row r="68" spans="2:10" x14ac:dyDescent="0.25">
      <c r="B68" s="13" t="s">
        <v>92</v>
      </c>
      <c r="C68" s="19">
        <v>17</v>
      </c>
      <c r="D68" s="19">
        <v>15</v>
      </c>
      <c r="E68" s="19">
        <v>19</v>
      </c>
      <c r="F68" s="19">
        <v>0</v>
      </c>
      <c r="G68" s="19">
        <v>11</v>
      </c>
      <c r="H68" s="19">
        <v>6</v>
      </c>
      <c r="I68" s="19">
        <v>3</v>
      </c>
      <c r="J68" s="20">
        <f t="shared" ref="J68:J69" si="7">SUM(C68:I68)</f>
        <v>71</v>
      </c>
    </row>
    <row r="69" spans="2:10" x14ac:dyDescent="0.25">
      <c r="B69" s="13" t="s">
        <v>87</v>
      </c>
      <c r="C69" s="19">
        <v>59</v>
      </c>
      <c r="D69" s="19">
        <v>81</v>
      </c>
      <c r="E69" s="19">
        <v>47</v>
      </c>
      <c r="F69" s="19">
        <v>0</v>
      </c>
      <c r="G69" s="19">
        <v>9</v>
      </c>
      <c r="H69" s="19">
        <v>14</v>
      </c>
      <c r="I69" s="19">
        <v>5</v>
      </c>
      <c r="J69" s="20">
        <f t="shared" si="7"/>
        <v>215</v>
      </c>
    </row>
    <row r="70" spans="2:10" x14ac:dyDescent="0.25">
      <c r="B70" s="13" t="s">
        <v>89</v>
      </c>
      <c r="C70" s="19">
        <v>10</v>
      </c>
      <c r="D70" s="19">
        <v>20</v>
      </c>
      <c r="E70" s="19">
        <v>11</v>
      </c>
      <c r="F70" s="19">
        <v>0</v>
      </c>
      <c r="G70" s="19">
        <v>12</v>
      </c>
      <c r="H70" s="19">
        <v>9</v>
      </c>
      <c r="I70" s="19">
        <v>0</v>
      </c>
      <c r="J70" s="20">
        <f>SUM(C70:I70)</f>
        <v>62</v>
      </c>
    </row>
    <row r="71" spans="2:10" x14ac:dyDescent="0.25">
      <c r="B71" s="119" t="s">
        <v>120</v>
      </c>
      <c r="C71" s="120">
        <v>4.8300000000000003E-2</v>
      </c>
      <c r="D71" s="120">
        <v>4.0800000000000003E-2</v>
      </c>
      <c r="E71" s="120">
        <v>9.8900000000000002E-2</v>
      </c>
      <c r="F71" s="120">
        <v>0</v>
      </c>
      <c r="G71" s="120">
        <v>0.85709999999999997</v>
      </c>
      <c r="H71" s="120">
        <v>0.13489999999999999</v>
      </c>
      <c r="I71" s="120">
        <v>2.7900000000000001E-2</v>
      </c>
      <c r="J71" s="120">
        <v>5.6800000000000003E-2</v>
      </c>
    </row>
    <row r="73" spans="2:10" x14ac:dyDescent="0.25">
      <c r="B73" s="9" t="s">
        <v>121</v>
      </c>
      <c r="C73" s="16"/>
      <c r="D73" s="16"/>
      <c r="E73" s="16"/>
      <c r="F73" s="16"/>
      <c r="G73" s="16"/>
      <c r="H73" s="16"/>
      <c r="I73" s="16"/>
    </row>
    <row r="74" spans="2:10" x14ac:dyDescent="0.25">
      <c r="B74" s="105" t="s">
        <v>122</v>
      </c>
      <c r="C74" s="5"/>
      <c r="D74" s="5"/>
      <c r="E74" s="5"/>
      <c r="F74" s="5"/>
      <c r="G74" s="5"/>
      <c r="H74" s="5"/>
      <c r="I74" s="5"/>
    </row>
    <row r="75" spans="2:10" x14ac:dyDescent="0.25">
      <c r="B75" s="31" t="s">
        <v>87</v>
      </c>
      <c r="C75" s="32">
        <v>2.4708304735758406E-2</v>
      </c>
      <c r="D75" s="32">
        <v>2.1383075523202913E-2</v>
      </c>
      <c r="E75" s="32">
        <v>5.4844606946983544E-2</v>
      </c>
      <c r="F75" s="32">
        <v>0</v>
      </c>
      <c r="G75" s="32">
        <v>0</v>
      </c>
      <c r="H75" s="32">
        <v>9.5238095238095247E-3</v>
      </c>
      <c r="I75" s="32">
        <v>5.5555555555555552E-2</v>
      </c>
      <c r="J75" s="108"/>
    </row>
    <row r="76" spans="2:10" x14ac:dyDescent="0.25">
      <c r="B76" s="31" t="s">
        <v>89</v>
      </c>
      <c r="C76" s="32">
        <v>9.3959731543624164E-2</v>
      </c>
      <c r="D76" s="32">
        <v>7.8014184397163122E-2</v>
      </c>
      <c r="E76" s="32">
        <v>5.3571428571428568E-2</v>
      </c>
      <c r="F76" s="32">
        <v>0</v>
      </c>
      <c r="G76" s="32">
        <v>0</v>
      </c>
      <c r="H76" s="32">
        <v>1.3888888888888888E-2</v>
      </c>
      <c r="I76" s="32">
        <v>2.9411764705882353E-2</v>
      </c>
      <c r="J76" s="108"/>
    </row>
    <row r="77" spans="2:10" x14ac:dyDescent="0.25">
      <c r="B77" s="105" t="s">
        <v>123</v>
      </c>
      <c r="C77" s="16"/>
      <c r="D77" s="16"/>
      <c r="E77" s="16"/>
      <c r="F77" s="16"/>
      <c r="G77" s="16"/>
      <c r="H77" s="16"/>
      <c r="I77" s="16"/>
      <c r="J77" s="108"/>
    </row>
    <row r="78" spans="2:10" x14ac:dyDescent="0.25">
      <c r="B78" s="31" t="s">
        <v>87</v>
      </c>
      <c r="C78" s="30">
        <v>1</v>
      </c>
      <c r="D78" s="30">
        <v>1</v>
      </c>
      <c r="E78" s="30">
        <v>0.8666666666666667</v>
      </c>
      <c r="F78" s="30" t="s">
        <v>10</v>
      </c>
      <c r="G78" s="30" t="s">
        <v>10</v>
      </c>
      <c r="H78" s="30">
        <v>0</v>
      </c>
      <c r="I78" s="30">
        <v>1</v>
      </c>
      <c r="J78" s="108"/>
    </row>
    <row r="79" spans="2:10" x14ac:dyDescent="0.25">
      <c r="B79" s="31" t="s">
        <v>89</v>
      </c>
      <c r="C79" s="30">
        <v>1</v>
      </c>
      <c r="D79" s="30">
        <v>1</v>
      </c>
      <c r="E79" s="30">
        <v>0</v>
      </c>
      <c r="F79" s="30" t="s">
        <v>10</v>
      </c>
      <c r="G79" s="30" t="s">
        <v>10</v>
      </c>
      <c r="H79" s="30">
        <v>0</v>
      </c>
      <c r="I79" s="30">
        <v>1</v>
      </c>
      <c r="J79" s="108"/>
    </row>
    <row r="80" spans="2:10" x14ac:dyDescent="0.25">
      <c r="B80" s="105" t="s">
        <v>124</v>
      </c>
      <c r="C80" s="16"/>
      <c r="D80" s="16"/>
      <c r="E80" s="16"/>
      <c r="F80" s="16"/>
      <c r="G80" s="16"/>
      <c r="H80" s="16"/>
      <c r="I80" s="16"/>
      <c r="J80" s="108"/>
    </row>
    <row r="81" spans="2:10" x14ac:dyDescent="0.25">
      <c r="B81" s="31" t="s">
        <v>87</v>
      </c>
      <c r="C81" s="33">
        <v>0.97</v>
      </c>
      <c r="D81" s="33">
        <v>1</v>
      </c>
      <c r="E81" s="33">
        <v>1</v>
      </c>
      <c r="F81" s="33">
        <v>0</v>
      </c>
      <c r="G81" s="33">
        <v>0</v>
      </c>
      <c r="H81" s="30" t="s">
        <v>15</v>
      </c>
      <c r="I81" s="33">
        <v>1</v>
      </c>
      <c r="J81" s="108"/>
    </row>
    <row r="82" spans="2:10" x14ac:dyDescent="0.25">
      <c r="B82" s="31" t="s">
        <v>89</v>
      </c>
      <c r="C82" s="33">
        <v>1</v>
      </c>
      <c r="D82" s="33">
        <v>1</v>
      </c>
      <c r="E82" s="33">
        <v>1</v>
      </c>
      <c r="F82" s="33">
        <v>0</v>
      </c>
      <c r="G82" s="33">
        <v>0</v>
      </c>
      <c r="H82" s="30" t="s">
        <v>15</v>
      </c>
      <c r="I82" s="33">
        <v>1</v>
      </c>
      <c r="J82" s="108"/>
    </row>
    <row r="83" spans="2:10" x14ac:dyDescent="0.25">
      <c r="B83" s="5"/>
      <c r="C83" s="16"/>
      <c r="D83" s="16"/>
      <c r="E83" s="16"/>
      <c r="F83" s="16"/>
      <c r="G83" s="16"/>
      <c r="H83" s="16"/>
      <c r="I83" s="16"/>
    </row>
    <row r="84" spans="2:10" x14ac:dyDescent="0.25">
      <c r="B84" s="9" t="s">
        <v>125</v>
      </c>
      <c r="C84" s="16"/>
      <c r="D84" s="16"/>
      <c r="E84" s="16"/>
      <c r="F84" s="16"/>
      <c r="G84" s="16"/>
      <c r="H84" s="16"/>
      <c r="I84" s="16"/>
    </row>
    <row r="85" spans="2:10" x14ac:dyDescent="0.25">
      <c r="B85" s="104" t="s">
        <v>126</v>
      </c>
      <c r="C85" s="16"/>
      <c r="D85" s="16"/>
      <c r="E85" s="16"/>
      <c r="F85" s="16"/>
      <c r="G85" s="16"/>
      <c r="H85" s="16"/>
      <c r="I85" s="16"/>
    </row>
    <row r="86" spans="2:10" x14ac:dyDescent="0.25">
      <c r="B86" s="31" t="s">
        <v>87</v>
      </c>
      <c r="C86" s="16" t="s">
        <v>10</v>
      </c>
      <c r="D86" s="16">
        <v>8</v>
      </c>
      <c r="E86" s="16" t="s">
        <v>10</v>
      </c>
      <c r="F86" s="16" t="s">
        <v>10</v>
      </c>
      <c r="G86" s="16" t="s">
        <v>10</v>
      </c>
      <c r="H86" s="16" t="s">
        <v>10</v>
      </c>
      <c r="I86" s="16" t="s">
        <v>10</v>
      </c>
    </row>
    <row r="87" spans="2:10" x14ac:dyDescent="0.25">
      <c r="B87" s="31" t="s">
        <v>89</v>
      </c>
      <c r="C87" s="16" t="s">
        <v>10</v>
      </c>
      <c r="D87" s="16">
        <v>2.12</v>
      </c>
      <c r="E87" s="16" t="s">
        <v>10</v>
      </c>
      <c r="F87" s="16" t="s">
        <v>10</v>
      </c>
      <c r="G87" s="16" t="s">
        <v>10</v>
      </c>
      <c r="H87" s="16" t="s">
        <v>10</v>
      </c>
      <c r="I87" s="16" t="s">
        <v>10</v>
      </c>
    </row>
    <row r="88" spans="2:10" x14ac:dyDescent="0.25">
      <c r="B88" s="18" t="s">
        <v>127</v>
      </c>
      <c r="C88" s="16">
        <v>38.6</v>
      </c>
      <c r="D88" s="16" t="s">
        <v>10</v>
      </c>
      <c r="E88" s="16" t="s">
        <v>10</v>
      </c>
      <c r="F88" s="16" t="s">
        <v>10</v>
      </c>
      <c r="G88" s="16" t="s">
        <v>10</v>
      </c>
      <c r="H88" s="16" t="s">
        <v>10</v>
      </c>
      <c r="I88" s="16" t="s">
        <v>10</v>
      </c>
    </row>
    <row r="89" spans="2:10" x14ac:dyDescent="0.25">
      <c r="B89" s="31" t="s">
        <v>11</v>
      </c>
      <c r="C89" s="16" t="s">
        <v>10</v>
      </c>
      <c r="D89" s="16">
        <v>10.56</v>
      </c>
      <c r="E89" s="16" t="s">
        <v>10</v>
      </c>
      <c r="F89" s="16" t="s">
        <v>10</v>
      </c>
      <c r="G89" s="16" t="s">
        <v>10</v>
      </c>
      <c r="H89" s="16" t="s">
        <v>10</v>
      </c>
      <c r="I89" s="16" t="s">
        <v>10</v>
      </c>
    </row>
    <row r="90" spans="2:10" x14ac:dyDescent="0.25">
      <c r="B90" s="31" t="s">
        <v>12</v>
      </c>
      <c r="C90" s="16" t="s">
        <v>10</v>
      </c>
      <c r="D90" s="16">
        <v>7.25</v>
      </c>
      <c r="E90" s="16" t="s">
        <v>10</v>
      </c>
      <c r="F90" s="16" t="s">
        <v>10</v>
      </c>
      <c r="G90" s="16" t="s">
        <v>10</v>
      </c>
      <c r="H90" s="16" t="s">
        <v>10</v>
      </c>
      <c r="I90" s="16" t="s">
        <v>10</v>
      </c>
    </row>
    <row r="91" spans="2:10" x14ac:dyDescent="0.25">
      <c r="B91" s="18" t="s">
        <v>128</v>
      </c>
      <c r="C91" s="16">
        <v>38.6</v>
      </c>
      <c r="D91" s="16" t="s">
        <v>10</v>
      </c>
      <c r="E91" s="16" t="s">
        <v>10</v>
      </c>
      <c r="F91" s="16" t="s">
        <v>10</v>
      </c>
      <c r="G91" s="16" t="s">
        <v>10</v>
      </c>
      <c r="H91" s="16" t="s">
        <v>10</v>
      </c>
      <c r="I91" s="16" t="s">
        <v>10</v>
      </c>
    </row>
    <row r="92" spans="2:10" x14ac:dyDescent="0.25">
      <c r="B92" s="5"/>
      <c r="C92" s="16"/>
      <c r="D92" s="16"/>
      <c r="E92" s="16"/>
      <c r="F92" s="16"/>
      <c r="G92" s="16"/>
      <c r="H92" s="16"/>
      <c r="I92" s="16"/>
    </row>
    <row r="93" spans="2:10" x14ac:dyDescent="0.25">
      <c r="B93" s="9" t="s">
        <v>129</v>
      </c>
    </row>
    <row r="94" spans="2:10" x14ac:dyDescent="0.25">
      <c r="B94" t="s">
        <v>130</v>
      </c>
    </row>
    <row r="95" spans="2:10" x14ac:dyDescent="0.25">
      <c r="B95" s="13" t="s">
        <v>87</v>
      </c>
      <c r="C95" s="25">
        <v>0.35560000000000003</v>
      </c>
      <c r="D95" s="25">
        <v>1</v>
      </c>
      <c r="E95" s="116" t="s">
        <v>10</v>
      </c>
      <c r="F95" s="35" t="s">
        <v>10</v>
      </c>
      <c r="G95" s="35" t="s">
        <v>10</v>
      </c>
      <c r="H95" s="25">
        <v>1</v>
      </c>
      <c r="I95" s="25">
        <v>1</v>
      </c>
    </row>
    <row r="96" spans="2:10" x14ac:dyDescent="0.25">
      <c r="B96" s="13" t="s">
        <v>89</v>
      </c>
      <c r="C96" s="25">
        <v>0.74119999999999997</v>
      </c>
      <c r="D96" s="25">
        <v>1</v>
      </c>
      <c r="E96" s="116" t="s">
        <v>10</v>
      </c>
      <c r="F96" s="35" t="s">
        <v>10</v>
      </c>
      <c r="G96" s="35" t="s">
        <v>10</v>
      </c>
      <c r="H96" s="25">
        <v>1</v>
      </c>
      <c r="I96" s="25">
        <v>1</v>
      </c>
    </row>
    <row r="97" spans="2:9" x14ac:dyDescent="0.25">
      <c r="B97" s="13" t="s">
        <v>11</v>
      </c>
      <c r="C97" s="25">
        <v>1</v>
      </c>
      <c r="D97" s="25">
        <v>1</v>
      </c>
      <c r="E97" s="116">
        <v>1</v>
      </c>
      <c r="F97" s="35" t="s">
        <v>10</v>
      </c>
      <c r="G97" s="35" t="s">
        <v>10</v>
      </c>
      <c r="H97" s="25">
        <v>1</v>
      </c>
      <c r="I97" s="25">
        <v>1</v>
      </c>
    </row>
    <row r="98" spans="2:9" x14ac:dyDescent="0.25">
      <c r="B98" s="13" t="s">
        <v>12</v>
      </c>
      <c r="C98" s="25">
        <v>0.36</v>
      </c>
      <c r="D98" s="25">
        <v>1</v>
      </c>
      <c r="E98" s="116">
        <v>0.99</v>
      </c>
      <c r="F98" s="35" t="s">
        <v>10</v>
      </c>
      <c r="G98" s="35" t="s">
        <v>10</v>
      </c>
      <c r="H98" s="25">
        <v>1</v>
      </c>
      <c r="I98" s="25">
        <v>1</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pane xSplit="2" ySplit="2" topLeftCell="C36" activePane="bottomRight" state="frozen"/>
      <selection pane="topRight" activeCell="C1" sqref="C1"/>
      <selection pane="bottomLeft" activeCell="A4" sqref="A4"/>
      <selection pane="bottomRight" activeCell="E50" sqref="E50"/>
    </sheetView>
  </sheetViews>
  <sheetFormatPr defaultColWidth="8.6640625" defaultRowHeight="13.2" x14ac:dyDescent="0.25"/>
  <cols>
    <col min="1" max="1" width="2.6640625" style="5" customWidth="1"/>
    <col min="2" max="2" width="41.5546875" style="6" bestFit="1" customWidth="1"/>
    <col min="3" max="7" width="16.5546875" style="16" customWidth="1"/>
    <col min="8" max="8" width="8.6640625" style="98"/>
    <col min="9" max="16384" width="8.6640625" style="5"/>
  </cols>
  <sheetData>
    <row r="2" spans="2:8" x14ac:dyDescent="0.25">
      <c r="B2" s="67"/>
      <c r="C2" s="14" t="s">
        <v>0</v>
      </c>
      <c r="D2" s="14" t="s">
        <v>1</v>
      </c>
      <c r="E2" s="14" t="s">
        <v>2</v>
      </c>
      <c r="F2" s="74" t="s">
        <v>68</v>
      </c>
      <c r="G2" s="74" t="s">
        <v>131</v>
      </c>
      <c r="H2" s="74" t="s">
        <v>31</v>
      </c>
    </row>
    <row r="3" spans="2:8" x14ac:dyDescent="0.25">
      <c r="B3" s="49" t="s">
        <v>132</v>
      </c>
      <c r="C3" s="48"/>
      <c r="D3" s="48"/>
      <c r="E3" s="48"/>
      <c r="F3" s="48"/>
      <c r="G3" s="48"/>
    </row>
    <row r="4" spans="2:8" ht="26.4" x14ac:dyDescent="0.25">
      <c r="B4" s="68" t="s">
        <v>133</v>
      </c>
      <c r="C4" s="34">
        <v>1</v>
      </c>
      <c r="D4" s="34">
        <v>1</v>
      </c>
      <c r="E4" s="34">
        <v>1</v>
      </c>
      <c r="F4" s="34">
        <v>1</v>
      </c>
      <c r="G4" s="34">
        <v>1</v>
      </c>
      <c r="H4" s="99">
        <v>1</v>
      </c>
    </row>
    <row r="5" spans="2:8" s="69" customFormat="1" ht="26.4" x14ac:dyDescent="0.25">
      <c r="B5" s="70" t="s">
        <v>134</v>
      </c>
      <c r="C5" s="71">
        <v>1</v>
      </c>
      <c r="D5" s="71">
        <v>1</v>
      </c>
      <c r="E5" s="71">
        <v>0</v>
      </c>
      <c r="F5" s="71">
        <v>0</v>
      </c>
      <c r="G5" s="71">
        <v>0</v>
      </c>
      <c r="H5" s="100"/>
    </row>
    <row r="7" spans="2:8" x14ac:dyDescent="0.25">
      <c r="B7" s="121" t="s">
        <v>135</v>
      </c>
    </row>
    <row r="8" spans="2:8" x14ac:dyDescent="0.25">
      <c r="B8" s="6" t="s">
        <v>136</v>
      </c>
      <c r="C8" s="72" t="s">
        <v>137</v>
      </c>
      <c r="D8" s="16">
        <v>3.89</v>
      </c>
      <c r="E8" s="16" t="s">
        <v>137</v>
      </c>
      <c r="F8" s="16" t="s">
        <v>137</v>
      </c>
      <c r="G8" s="16" t="s">
        <v>137</v>
      </c>
    </row>
    <row r="10" spans="2:8" x14ac:dyDescent="0.25">
      <c r="B10" s="50" t="s">
        <v>138</v>
      </c>
    </row>
    <row r="11" spans="2:8" x14ac:dyDescent="0.25">
      <c r="B11" s="6" t="s">
        <v>139</v>
      </c>
    </row>
    <row r="12" spans="2:8" x14ac:dyDescent="0.25">
      <c r="B12" s="31" t="s">
        <v>140</v>
      </c>
      <c r="C12" s="72">
        <v>0</v>
      </c>
      <c r="D12" s="72">
        <v>0</v>
      </c>
      <c r="E12" s="72">
        <v>0</v>
      </c>
      <c r="F12" s="72">
        <v>0</v>
      </c>
      <c r="G12" s="72">
        <v>0</v>
      </c>
      <c r="H12" s="72">
        <f>SUM(C12:G12)</f>
        <v>0</v>
      </c>
    </row>
    <row r="13" spans="2:8" x14ac:dyDescent="0.25">
      <c r="B13" s="31" t="s">
        <v>141</v>
      </c>
      <c r="C13" s="72">
        <v>9</v>
      </c>
      <c r="D13" s="72">
        <v>3</v>
      </c>
      <c r="E13" s="72">
        <v>29</v>
      </c>
      <c r="F13" s="72">
        <v>0</v>
      </c>
      <c r="G13" s="72">
        <v>0</v>
      </c>
      <c r="H13" s="72">
        <v>41</v>
      </c>
    </row>
    <row r="14" spans="2:8" x14ac:dyDescent="0.25">
      <c r="B14" s="31" t="s">
        <v>142</v>
      </c>
      <c r="C14" s="122">
        <v>0.5</v>
      </c>
      <c r="D14" s="72">
        <v>0.11</v>
      </c>
      <c r="E14" s="72">
        <v>6.73</v>
      </c>
      <c r="F14" s="101">
        <v>0</v>
      </c>
      <c r="G14" s="101">
        <v>0</v>
      </c>
      <c r="H14" s="101">
        <v>0.69</v>
      </c>
    </row>
    <row r="15" spans="2:8" x14ac:dyDescent="0.25">
      <c r="B15" s="31" t="s">
        <v>143</v>
      </c>
      <c r="C15" s="72">
        <v>19</v>
      </c>
      <c r="D15" s="72">
        <v>5</v>
      </c>
      <c r="E15" s="72">
        <v>33</v>
      </c>
      <c r="F15" s="72">
        <v>0</v>
      </c>
      <c r="G15" s="72">
        <v>0</v>
      </c>
      <c r="H15" s="72">
        <v>57</v>
      </c>
    </row>
    <row r="16" spans="2:8" x14ac:dyDescent="0.25">
      <c r="B16" s="31" t="s">
        <v>144</v>
      </c>
      <c r="C16" s="72">
        <v>1.05</v>
      </c>
      <c r="D16" s="72">
        <v>0.19</v>
      </c>
      <c r="E16" s="72">
        <v>7.66</v>
      </c>
      <c r="F16" s="101">
        <v>0</v>
      </c>
      <c r="G16" s="101">
        <v>0</v>
      </c>
      <c r="H16" s="101">
        <v>0.95</v>
      </c>
    </row>
    <row r="17" spans="2:8" x14ac:dyDescent="0.25">
      <c r="B17" s="31" t="s">
        <v>145</v>
      </c>
      <c r="C17" s="72">
        <v>0</v>
      </c>
      <c r="D17" s="72">
        <v>0</v>
      </c>
      <c r="E17" s="72">
        <v>7</v>
      </c>
      <c r="F17" s="72">
        <v>0</v>
      </c>
      <c r="G17" s="72">
        <v>0</v>
      </c>
      <c r="H17" s="72">
        <f>SUM(C17:G17)</f>
        <v>7</v>
      </c>
    </row>
    <row r="18" spans="2:8" x14ac:dyDescent="0.25">
      <c r="B18" s="31" t="s">
        <v>278</v>
      </c>
      <c r="C18" s="72" t="s">
        <v>279</v>
      </c>
      <c r="D18" s="72" t="s">
        <v>279</v>
      </c>
      <c r="E18" s="72" t="s">
        <v>279</v>
      </c>
      <c r="F18" s="72" t="s">
        <v>279</v>
      </c>
      <c r="G18" s="72" t="s">
        <v>279</v>
      </c>
      <c r="H18" s="72">
        <v>0.26</v>
      </c>
    </row>
    <row r="19" spans="2:8" x14ac:dyDescent="0.25">
      <c r="B19" s="105" t="s">
        <v>146</v>
      </c>
      <c r="C19" s="72"/>
      <c r="D19" s="72"/>
      <c r="E19" s="72"/>
      <c r="F19" s="72"/>
      <c r="G19" s="72"/>
    </row>
    <row r="20" spans="2:8" x14ac:dyDescent="0.25">
      <c r="B20" s="31" t="s">
        <v>140</v>
      </c>
      <c r="C20" s="72">
        <v>0</v>
      </c>
      <c r="D20" s="72">
        <v>0</v>
      </c>
      <c r="E20" s="72">
        <v>0</v>
      </c>
      <c r="F20" s="72">
        <v>0</v>
      </c>
      <c r="G20" s="72">
        <v>0</v>
      </c>
      <c r="H20" s="72">
        <f>SUM(C20:G20)</f>
        <v>0</v>
      </c>
    </row>
    <row r="21" spans="2:8" x14ac:dyDescent="0.25">
      <c r="B21" s="31" t="s">
        <v>141</v>
      </c>
      <c r="C21" s="72">
        <v>0</v>
      </c>
      <c r="D21" s="72">
        <v>3</v>
      </c>
      <c r="E21" s="72">
        <v>6</v>
      </c>
      <c r="F21" s="72">
        <v>0</v>
      </c>
      <c r="G21" s="72">
        <v>0</v>
      </c>
      <c r="H21" s="72">
        <v>10</v>
      </c>
    </row>
    <row r="22" spans="2:8" x14ac:dyDescent="0.25">
      <c r="B22" s="31" t="s">
        <v>142</v>
      </c>
      <c r="C22" s="72">
        <v>0</v>
      </c>
      <c r="D22" s="72">
        <v>0.14000000000000001</v>
      </c>
      <c r="E22" s="72">
        <v>3.92</v>
      </c>
      <c r="F22" s="101">
        <v>0</v>
      </c>
      <c r="G22" s="101">
        <v>0</v>
      </c>
      <c r="H22" s="101">
        <v>0.2</v>
      </c>
    </row>
    <row r="23" spans="2:8" x14ac:dyDescent="0.25">
      <c r="B23" s="31" t="s">
        <v>143</v>
      </c>
      <c r="C23" s="72">
        <v>0</v>
      </c>
      <c r="D23" s="72">
        <v>8</v>
      </c>
      <c r="E23" s="72">
        <v>6</v>
      </c>
      <c r="F23" s="72">
        <v>0</v>
      </c>
      <c r="G23" s="72">
        <v>0</v>
      </c>
      <c r="H23" s="72">
        <v>17</v>
      </c>
    </row>
    <row r="24" spans="2:8" x14ac:dyDescent="0.25">
      <c r="B24" s="31" t="s">
        <v>144</v>
      </c>
      <c r="C24" s="72">
        <v>0</v>
      </c>
      <c r="D24" s="72">
        <v>0.37</v>
      </c>
      <c r="E24" s="72">
        <v>3.92</v>
      </c>
      <c r="F24" s="101">
        <v>0</v>
      </c>
      <c r="G24" s="101">
        <v>0</v>
      </c>
      <c r="H24" s="101">
        <v>0.33</v>
      </c>
    </row>
    <row r="25" spans="2:8" x14ac:dyDescent="0.25">
      <c r="B25" s="31" t="s">
        <v>145</v>
      </c>
      <c r="C25" s="72">
        <v>0</v>
      </c>
      <c r="D25" s="72">
        <v>0</v>
      </c>
      <c r="E25" s="72">
        <v>0</v>
      </c>
      <c r="F25" s="72">
        <v>0</v>
      </c>
      <c r="G25" s="72">
        <v>0</v>
      </c>
      <c r="H25" s="72">
        <f>SUM(C25:G25)</f>
        <v>0</v>
      </c>
    </row>
    <row r="26" spans="2:8" x14ac:dyDescent="0.25">
      <c r="B26" s="105" t="s">
        <v>147</v>
      </c>
      <c r="C26" s="72"/>
      <c r="D26" s="72"/>
      <c r="E26" s="72"/>
      <c r="F26" s="72"/>
      <c r="G26" s="72"/>
    </row>
    <row r="27" spans="2:8" x14ac:dyDescent="0.25">
      <c r="B27" s="31" t="s">
        <v>140</v>
      </c>
      <c r="C27" s="73">
        <v>0</v>
      </c>
      <c r="D27" s="73">
        <v>0</v>
      </c>
      <c r="E27" s="73">
        <v>0</v>
      </c>
      <c r="F27" s="72">
        <v>0</v>
      </c>
      <c r="G27" s="72">
        <v>0</v>
      </c>
      <c r="H27" s="72">
        <f>SUM(C27:G27)</f>
        <v>0</v>
      </c>
    </row>
    <row r="28" spans="2:8" x14ac:dyDescent="0.25">
      <c r="B28" s="31" t="s">
        <v>141</v>
      </c>
      <c r="C28" s="72">
        <v>9</v>
      </c>
      <c r="D28" s="72">
        <v>6</v>
      </c>
      <c r="E28" s="72">
        <v>35</v>
      </c>
      <c r="F28" s="72">
        <v>0</v>
      </c>
      <c r="G28" s="72">
        <v>0</v>
      </c>
      <c r="H28" s="72">
        <v>51</v>
      </c>
    </row>
    <row r="29" spans="2:8" x14ac:dyDescent="0.25">
      <c r="B29" s="31" t="s">
        <v>142</v>
      </c>
      <c r="C29" s="72">
        <v>0.28000000000000003</v>
      </c>
      <c r="D29" s="72">
        <v>0.13</v>
      </c>
      <c r="E29" s="72">
        <v>5.99</v>
      </c>
      <c r="F29" s="101">
        <v>0</v>
      </c>
      <c r="G29" s="101">
        <v>0</v>
      </c>
      <c r="H29" s="72">
        <v>0.46</v>
      </c>
    </row>
    <row r="30" spans="2:8" x14ac:dyDescent="0.25">
      <c r="B30" s="31" t="s">
        <v>143</v>
      </c>
      <c r="C30" s="72">
        <v>19</v>
      </c>
      <c r="D30" s="72">
        <v>13</v>
      </c>
      <c r="E30" s="72">
        <v>39</v>
      </c>
      <c r="F30" s="72">
        <v>0</v>
      </c>
      <c r="G30" s="72">
        <v>0</v>
      </c>
      <c r="H30" s="72">
        <v>74</v>
      </c>
    </row>
    <row r="31" spans="2:8" x14ac:dyDescent="0.25">
      <c r="B31" s="31" t="s">
        <v>144</v>
      </c>
      <c r="C31" s="72">
        <v>0.6</v>
      </c>
      <c r="D31" s="72">
        <v>0.27</v>
      </c>
      <c r="E31" s="72">
        <v>6.68</v>
      </c>
      <c r="F31" s="101">
        <v>0</v>
      </c>
      <c r="G31" s="101">
        <v>0</v>
      </c>
      <c r="H31" s="101">
        <v>0.67</v>
      </c>
    </row>
    <row r="32" spans="2:8" x14ac:dyDescent="0.25">
      <c r="B32" s="31" t="s">
        <v>145</v>
      </c>
      <c r="C32" s="72">
        <v>0</v>
      </c>
      <c r="D32" s="72">
        <v>0</v>
      </c>
      <c r="E32" s="72">
        <v>7</v>
      </c>
      <c r="F32" s="72">
        <v>0</v>
      </c>
      <c r="G32" s="72">
        <v>0</v>
      </c>
      <c r="H32" s="72">
        <f>SUM(C32:G32)</f>
        <v>7</v>
      </c>
    </row>
    <row r="35" spans="2:2" x14ac:dyDescent="0.25">
      <c r="B35" s="102" t="s">
        <v>148</v>
      </c>
    </row>
    <row r="36" spans="2:2" x14ac:dyDescent="0.25">
      <c r="B36" s="102" t="s">
        <v>149</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63"/>
  <sheetViews>
    <sheetView zoomScaleNormal="100" workbookViewId="0">
      <pane xSplit="2" ySplit="3" topLeftCell="C70" activePane="bottomRight" state="frozen"/>
      <selection pane="topRight" activeCell="C1" sqref="C1"/>
      <selection pane="bottomLeft" activeCell="A4" sqref="A4"/>
      <selection pane="bottomRight" activeCell="D51" sqref="D51"/>
    </sheetView>
  </sheetViews>
  <sheetFormatPr defaultColWidth="8.6640625" defaultRowHeight="13.2" x14ac:dyDescent="0.25"/>
  <cols>
    <col min="1" max="1" width="4.109375" style="5" customWidth="1"/>
    <col min="2" max="2" width="40" style="6" customWidth="1"/>
    <col min="3" max="8" width="17.109375" style="5" customWidth="1"/>
    <col min="9" max="16384" width="8.6640625" style="5"/>
  </cols>
  <sheetData>
    <row r="3" spans="2:8" x14ac:dyDescent="0.25">
      <c r="B3" s="64"/>
      <c r="C3" s="14" t="s">
        <v>0</v>
      </c>
      <c r="D3" s="14" t="s">
        <v>1</v>
      </c>
      <c r="E3" s="14" t="s">
        <v>2</v>
      </c>
      <c r="F3" s="14" t="s">
        <v>68</v>
      </c>
      <c r="G3" s="14" t="s">
        <v>69</v>
      </c>
      <c r="H3" s="94" t="s">
        <v>31</v>
      </c>
    </row>
    <row r="4" spans="2:8" x14ac:dyDescent="0.25">
      <c r="B4" s="65" t="s">
        <v>150</v>
      </c>
      <c r="C4" s="48"/>
      <c r="D4" s="48"/>
      <c r="E4" s="48"/>
      <c r="F4" s="48"/>
      <c r="G4" s="48"/>
    </row>
    <row r="5" spans="2:8" x14ac:dyDescent="0.25">
      <c r="B5" s="17" t="s">
        <v>151</v>
      </c>
      <c r="C5" s="11"/>
      <c r="D5" s="11"/>
      <c r="E5" s="11"/>
      <c r="F5" s="11"/>
      <c r="G5" s="11"/>
    </row>
    <row r="6" spans="2:8" x14ac:dyDescent="0.25">
      <c r="B6" s="31" t="s">
        <v>152</v>
      </c>
      <c r="C6" s="86">
        <v>1905351.12</v>
      </c>
      <c r="D6" s="86">
        <v>1640241.2391702801</v>
      </c>
      <c r="E6" s="86">
        <v>108137.56</v>
      </c>
      <c r="F6" s="86">
        <v>3093.05</v>
      </c>
      <c r="G6" s="86">
        <v>9112.8700000000008</v>
      </c>
      <c r="H6" s="86">
        <f>SUM(C6:G6)</f>
        <v>3665935.8391702804</v>
      </c>
    </row>
    <row r="7" spans="2:8" x14ac:dyDescent="0.25">
      <c r="B7" s="31" t="s">
        <v>154</v>
      </c>
      <c r="C7" s="86">
        <v>6676.53</v>
      </c>
      <c r="D7" s="86">
        <v>315.17</v>
      </c>
      <c r="E7" s="86">
        <v>3206.81</v>
      </c>
      <c r="F7" s="86">
        <v>0</v>
      </c>
      <c r="G7" s="86">
        <v>1843.66</v>
      </c>
      <c r="H7" s="86">
        <f t="shared" ref="H7:H21" si="0">SUM(C7:G7)</f>
        <v>12042.17</v>
      </c>
    </row>
    <row r="8" spans="2:8" x14ac:dyDescent="0.25">
      <c r="B8" s="31" t="s">
        <v>155</v>
      </c>
      <c r="C8" s="86">
        <v>3784.110768</v>
      </c>
      <c r="D8" s="86">
        <v>0</v>
      </c>
      <c r="E8" s="86">
        <v>0</v>
      </c>
      <c r="F8" s="86">
        <v>0</v>
      </c>
      <c r="G8" s="86">
        <v>2973.79</v>
      </c>
      <c r="H8" s="86">
        <f t="shared" si="0"/>
        <v>6757.9007679999995</v>
      </c>
    </row>
    <row r="9" spans="2:8" x14ac:dyDescent="0.25">
      <c r="B9" s="31" t="s">
        <v>156</v>
      </c>
      <c r="C9" s="86">
        <v>0</v>
      </c>
      <c r="D9" s="86">
        <v>0</v>
      </c>
      <c r="E9" s="86">
        <v>56298.71</v>
      </c>
      <c r="F9" s="86">
        <v>0</v>
      </c>
      <c r="G9" s="86">
        <v>0</v>
      </c>
      <c r="H9" s="86">
        <f t="shared" si="0"/>
        <v>56298.71</v>
      </c>
    </row>
    <row r="10" spans="2:8" x14ac:dyDescent="0.25">
      <c r="B10" s="31" t="s">
        <v>157</v>
      </c>
      <c r="C10" s="86">
        <v>0</v>
      </c>
      <c r="D10" s="86">
        <v>2613436.83</v>
      </c>
      <c r="E10" s="86">
        <v>0</v>
      </c>
      <c r="F10" s="86">
        <v>0</v>
      </c>
      <c r="G10" s="86">
        <v>0</v>
      </c>
      <c r="H10" s="86">
        <f t="shared" si="0"/>
        <v>2613436.83</v>
      </c>
    </row>
    <row r="11" spans="2:8" x14ac:dyDescent="0.25">
      <c r="B11" s="31" t="s">
        <v>158</v>
      </c>
      <c r="C11" s="86">
        <v>0</v>
      </c>
      <c r="D11" s="86">
        <v>193.78</v>
      </c>
      <c r="E11" s="86">
        <v>0</v>
      </c>
      <c r="F11" s="86">
        <v>0</v>
      </c>
      <c r="G11" s="86">
        <v>0</v>
      </c>
      <c r="H11" s="86">
        <f t="shared" si="0"/>
        <v>193.78</v>
      </c>
    </row>
    <row r="12" spans="2:8" x14ac:dyDescent="0.25">
      <c r="B12" s="31" t="s">
        <v>159</v>
      </c>
      <c r="C12" s="86">
        <v>0</v>
      </c>
      <c r="D12" s="86">
        <v>6043.99</v>
      </c>
      <c r="E12" s="86">
        <v>0</v>
      </c>
      <c r="F12" s="86">
        <v>0</v>
      </c>
      <c r="G12" s="86">
        <v>0</v>
      </c>
      <c r="H12" s="86">
        <f t="shared" si="0"/>
        <v>6043.99</v>
      </c>
    </row>
    <row r="13" spans="2:8" x14ac:dyDescent="0.25">
      <c r="B13" s="31" t="s">
        <v>160</v>
      </c>
      <c r="C13" s="86">
        <v>0</v>
      </c>
      <c r="D13" s="86">
        <v>71719.91</v>
      </c>
      <c r="E13" s="86">
        <v>1291.06</v>
      </c>
      <c r="F13" s="86">
        <v>0</v>
      </c>
      <c r="G13" s="86">
        <v>0</v>
      </c>
      <c r="H13" s="86">
        <f t="shared" si="0"/>
        <v>73010.97</v>
      </c>
    </row>
    <row r="14" spans="2:8" x14ac:dyDescent="0.25">
      <c r="B14" s="31" t="s">
        <v>161</v>
      </c>
      <c r="C14" s="86">
        <v>33208.57</v>
      </c>
      <c r="D14" s="86">
        <v>0</v>
      </c>
      <c r="E14" s="86">
        <v>2236.54</v>
      </c>
      <c r="F14" s="86">
        <v>0</v>
      </c>
      <c r="G14" s="86">
        <v>0</v>
      </c>
      <c r="H14" s="86">
        <f t="shared" si="0"/>
        <v>35445.11</v>
      </c>
    </row>
    <row r="15" spans="2:8" x14ac:dyDescent="0.25">
      <c r="B15" s="31" t="s">
        <v>162</v>
      </c>
      <c r="C15" s="86">
        <f>SUM(C6:C14)</f>
        <v>1949020.3307680001</v>
      </c>
      <c r="D15" s="86">
        <f t="shared" ref="D15:G15" si="1">SUM(D6:D14)</f>
        <v>4331950.9191702809</v>
      </c>
      <c r="E15" s="86">
        <f t="shared" si="1"/>
        <v>171170.68</v>
      </c>
      <c r="F15" s="86">
        <f t="shared" si="1"/>
        <v>3093.05</v>
      </c>
      <c r="G15" s="86">
        <f t="shared" si="1"/>
        <v>13930.32</v>
      </c>
      <c r="H15" s="86">
        <f t="shared" si="0"/>
        <v>6469165.2999382811</v>
      </c>
    </row>
    <row r="16" spans="2:8" x14ac:dyDescent="0.25">
      <c r="B16" s="17" t="s">
        <v>163</v>
      </c>
      <c r="C16" s="86"/>
      <c r="D16" s="86"/>
      <c r="E16" s="86"/>
      <c r="F16" s="86"/>
      <c r="G16" s="86"/>
      <c r="H16" s="86"/>
    </row>
    <row r="17" spans="2:8" x14ac:dyDescent="0.25">
      <c r="B17" s="31" t="s">
        <v>164</v>
      </c>
      <c r="C17" s="86">
        <v>28980</v>
      </c>
      <c r="D17" s="86">
        <v>84802.78</v>
      </c>
      <c r="E17" s="86" t="s">
        <v>15</v>
      </c>
      <c r="F17" s="86" t="s">
        <v>15</v>
      </c>
      <c r="G17" s="86" t="s">
        <v>15</v>
      </c>
      <c r="H17" s="86">
        <f t="shared" si="0"/>
        <v>113782.78</v>
      </c>
    </row>
    <row r="18" spans="2:8" x14ac:dyDescent="0.25">
      <c r="B18" s="31" t="s">
        <v>165</v>
      </c>
      <c r="C18" s="86">
        <f>SUM(C17)</f>
        <v>28980</v>
      </c>
      <c r="D18" s="86">
        <f t="shared" ref="D18:G18" si="2">SUM(D17)</f>
        <v>84802.78</v>
      </c>
      <c r="E18" s="86">
        <f t="shared" si="2"/>
        <v>0</v>
      </c>
      <c r="F18" s="86">
        <f t="shared" si="2"/>
        <v>0</v>
      </c>
      <c r="G18" s="86">
        <f t="shared" si="2"/>
        <v>0</v>
      </c>
      <c r="H18" s="86">
        <f t="shared" si="0"/>
        <v>113782.78</v>
      </c>
    </row>
    <row r="19" spans="2:8" x14ac:dyDescent="0.25">
      <c r="B19" s="17" t="s">
        <v>166</v>
      </c>
      <c r="C19" s="86"/>
      <c r="D19" s="86"/>
      <c r="E19" s="86"/>
      <c r="F19" s="86"/>
      <c r="G19" s="86"/>
      <c r="H19" s="86"/>
    </row>
    <row r="20" spans="2:8" x14ac:dyDescent="0.25">
      <c r="B20" s="31" t="s">
        <v>167</v>
      </c>
      <c r="C20" s="86">
        <v>715089.98</v>
      </c>
      <c r="D20" s="86">
        <v>1775.19</v>
      </c>
      <c r="E20" s="86">
        <v>515178.48</v>
      </c>
      <c r="F20" s="86">
        <v>0</v>
      </c>
      <c r="G20" s="86">
        <v>3726.86</v>
      </c>
      <c r="H20" s="86">
        <f t="shared" si="0"/>
        <v>1235770.51</v>
      </c>
    </row>
    <row r="21" spans="2:8" x14ac:dyDescent="0.25">
      <c r="B21" s="6" t="s">
        <v>168</v>
      </c>
      <c r="C21" s="86">
        <f>SUM(C15,C18,C20)</f>
        <v>2693090.3107679999</v>
      </c>
      <c r="D21" s="86">
        <f t="shared" ref="D21:G21" si="3">SUM(D15,D18,D20)</f>
        <v>4418528.8891702816</v>
      </c>
      <c r="E21" s="86">
        <f t="shared" si="3"/>
        <v>686349.15999999992</v>
      </c>
      <c r="F21" s="86">
        <f t="shared" si="3"/>
        <v>3093.05</v>
      </c>
      <c r="G21" s="86">
        <f t="shared" si="3"/>
        <v>17657.18</v>
      </c>
      <c r="H21" s="86">
        <f t="shared" si="0"/>
        <v>7818718.5899382811</v>
      </c>
    </row>
    <row r="22" spans="2:8" x14ac:dyDescent="0.25">
      <c r="C22" s="57"/>
      <c r="D22" s="57"/>
      <c r="E22" s="57"/>
    </row>
    <row r="23" spans="2:8" x14ac:dyDescent="0.25">
      <c r="B23" s="66" t="s">
        <v>169</v>
      </c>
      <c r="C23" s="57"/>
      <c r="D23" s="57"/>
      <c r="E23" s="57"/>
    </row>
    <row r="24" spans="2:8" x14ac:dyDescent="0.25">
      <c r="B24" s="6" t="s">
        <v>170</v>
      </c>
      <c r="C24" s="57">
        <v>53.94</v>
      </c>
      <c r="D24" s="57">
        <v>197.69</v>
      </c>
      <c r="E24" s="57">
        <v>390.31</v>
      </c>
      <c r="F24" s="16" t="s">
        <v>10</v>
      </c>
      <c r="G24" s="16" t="s">
        <v>10</v>
      </c>
      <c r="H24" s="57">
        <f>$H$21/'Production &amp; finance'!F23</f>
        <v>79.338385878479556</v>
      </c>
    </row>
    <row r="25" spans="2:8" x14ac:dyDescent="0.25">
      <c r="B25" s="6" t="s">
        <v>171</v>
      </c>
      <c r="C25" s="57">
        <v>260.97000000000003</v>
      </c>
      <c r="D25" s="57">
        <v>1056.32</v>
      </c>
      <c r="E25" s="57">
        <v>736.3</v>
      </c>
      <c r="F25" s="16" t="s">
        <v>10</v>
      </c>
      <c r="G25" s="16" t="s">
        <v>10</v>
      </c>
      <c r="H25" s="57">
        <f>$H$21/'Production &amp; finance'!F24</f>
        <v>330.031572986426</v>
      </c>
    </row>
    <row r="26" spans="2:8" x14ac:dyDescent="0.25">
      <c r="B26" s="6" t="s">
        <v>172</v>
      </c>
      <c r="C26" s="57">
        <v>383.01</v>
      </c>
      <c r="D26" s="57">
        <v>1471.4</v>
      </c>
      <c r="E26" s="57">
        <v>738.05</v>
      </c>
      <c r="F26" s="16" t="s">
        <v>10</v>
      </c>
      <c r="G26" s="16" t="s">
        <v>10</v>
      </c>
      <c r="H26" s="57">
        <f>$H$21/'Production &amp; finance'!F22</f>
        <v>329.60320104488187</v>
      </c>
    </row>
    <row r="27" spans="2:8" x14ac:dyDescent="0.25">
      <c r="B27" s="6" t="s">
        <v>173</v>
      </c>
      <c r="C27" s="58">
        <f>C21/'Production &amp; finance'!C25</f>
        <v>12.824239575085713</v>
      </c>
      <c r="D27" s="58">
        <f>D21/'Production &amp; finance'!D25</f>
        <v>12.138815629588686</v>
      </c>
      <c r="E27" s="58">
        <f>E21/'Production &amp; finance'!E25</f>
        <v>8.6879640506329103</v>
      </c>
      <c r="F27" s="16" t="s">
        <v>10</v>
      </c>
      <c r="G27" s="16" t="s">
        <v>10</v>
      </c>
      <c r="H27" s="57">
        <f>$H$21/'Production &amp; finance'!F25</f>
        <v>11.973535359782973</v>
      </c>
    </row>
    <row r="28" spans="2:8" x14ac:dyDescent="0.25">
      <c r="C28" s="57"/>
      <c r="D28" s="57"/>
      <c r="E28" s="57"/>
    </row>
    <row r="29" spans="2:8" x14ac:dyDescent="0.25">
      <c r="B29" s="66" t="s">
        <v>174</v>
      </c>
      <c r="C29" s="57"/>
      <c r="D29" s="57"/>
      <c r="E29" s="57"/>
    </row>
    <row r="30" spans="2:8" ht="26.4" x14ac:dyDescent="0.25">
      <c r="B30" s="6" t="s">
        <v>175</v>
      </c>
      <c r="C30" s="86">
        <v>4481.38</v>
      </c>
      <c r="D30" s="57" t="s">
        <v>137</v>
      </c>
      <c r="E30" s="57" t="s">
        <v>137</v>
      </c>
      <c r="F30" s="57" t="s">
        <v>137</v>
      </c>
      <c r="G30" s="57" t="s">
        <v>137</v>
      </c>
      <c r="H30" s="57">
        <f t="shared" ref="H30" si="4">SUM(C30:G30)</f>
        <v>4481.38</v>
      </c>
    </row>
    <row r="32" spans="2:8" x14ac:dyDescent="0.25">
      <c r="B32" s="66" t="s">
        <v>176</v>
      </c>
    </row>
    <row r="33" spans="2:8" x14ac:dyDescent="0.25">
      <c r="B33" s="6" t="s">
        <v>177</v>
      </c>
    </row>
    <row r="34" spans="2:8" x14ac:dyDescent="0.25">
      <c r="B34" s="31" t="s">
        <v>178</v>
      </c>
      <c r="C34" s="57" t="s">
        <v>15</v>
      </c>
      <c r="D34" s="57">
        <v>203732.14</v>
      </c>
      <c r="E34" s="57" t="s">
        <v>15</v>
      </c>
      <c r="F34" s="57" t="s">
        <v>137</v>
      </c>
      <c r="G34" s="57" t="s">
        <v>137</v>
      </c>
      <c r="H34" s="57">
        <f t="shared" ref="H34:H48" si="5">SUM(C34:G34)</f>
        <v>203732.14</v>
      </c>
    </row>
    <row r="35" spans="2:8" x14ac:dyDescent="0.25">
      <c r="B35" s="31" t="s">
        <v>179</v>
      </c>
      <c r="C35" s="57">
        <v>2151.9699999999998</v>
      </c>
      <c r="D35" s="57">
        <v>5416.9</v>
      </c>
      <c r="E35" s="57">
        <v>75.989999999999995</v>
      </c>
      <c r="F35" s="57" t="s">
        <v>137</v>
      </c>
      <c r="G35" s="57" t="s">
        <v>137</v>
      </c>
      <c r="H35" s="57">
        <f t="shared" si="5"/>
        <v>7644.8599999999988</v>
      </c>
    </row>
    <row r="36" spans="2:8" x14ac:dyDescent="0.25">
      <c r="B36" s="31" t="s">
        <v>180</v>
      </c>
      <c r="C36" s="57">
        <v>141150.14000000001</v>
      </c>
      <c r="D36" s="57">
        <v>110867.13</v>
      </c>
      <c r="E36" s="57">
        <v>10508.11</v>
      </c>
      <c r="F36" s="57" t="s">
        <v>137</v>
      </c>
      <c r="G36" s="57" t="s">
        <v>137</v>
      </c>
      <c r="H36" s="57">
        <f t="shared" si="5"/>
        <v>262525.38</v>
      </c>
    </row>
    <row r="37" spans="2:8" x14ac:dyDescent="0.25">
      <c r="B37" s="31" t="s">
        <v>181</v>
      </c>
      <c r="C37" s="57">
        <v>231.3</v>
      </c>
      <c r="D37" s="57">
        <v>2381.67</v>
      </c>
      <c r="E37" s="57" t="s">
        <v>15</v>
      </c>
      <c r="F37" s="57" t="s">
        <v>137</v>
      </c>
      <c r="G37" s="57" t="s">
        <v>137</v>
      </c>
      <c r="H37" s="57">
        <f t="shared" si="5"/>
        <v>2612.9700000000003</v>
      </c>
    </row>
    <row r="38" spans="2:8" x14ac:dyDescent="0.25">
      <c r="B38" s="31" t="s">
        <v>182</v>
      </c>
      <c r="C38" s="57" t="s">
        <v>15</v>
      </c>
      <c r="D38" s="57">
        <v>974.98</v>
      </c>
      <c r="E38" s="57">
        <v>197.04</v>
      </c>
      <c r="F38" s="57" t="s">
        <v>137</v>
      </c>
      <c r="G38" s="57" t="s">
        <v>137</v>
      </c>
      <c r="H38" s="57">
        <f t="shared" si="5"/>
        <v>1172.02</v>
      </c>
    </row>
    <row r="39" spans="2:8" x14ac:dyDescent="0.25">
      <c r="B39" s="31" t="s">
        <v>183</v>
      </c>
      <c r="C39" s="57" t="s">
        <v>15</v>
      </c>
      <c r="D39" s="86">
        <v>2848.2041053944099</v>
      </c>
      <c r="E39" s="57" t="s">
        <v>15</v>
      </c>
      <c r="F39" s="57" t="s">
        <v>137</v>
      </c>
      <c r="G39" s="57" t="s">
        <v>137</v>
      </c>
      <c r="H39" s="57">
        <f t="shared" si="5"/>
        <v>2848.2041053944099</v>
      </c>
    </row>
    <row r="40" spans="2:8" x14ac:dyDescent="0.25">
      <c r="B40" s="31" t="s">
        <v>184</v>
      </c>
      <c r="C40" s="57"/>
      <c r="D40" s="57">
        <v>3535.46976</v>
      </c>
      <c r="E40" s="57"/>
      <c r="F40" s="57" t="s">
        <v>137</v>
      </c>
      <c r="G40" s="57" t="s">
        <v>137</v>
      </c>
      <c r="H40" s="57">
        <f t="shared" si="5"/>
        <v>3535.46976</v>
      </c>
    </row>
    <row r="41" spans="2:8" x14ac:dyDescent="0.25">
      <c r="B41" s="31" t="s">
        <v>185</v>
      </c>
      <c r="C41" s="57"/>
      <c r="D41" s="57">
        <v>112.93102879495441</v>
      </c>
      <c r="E41" s="57"/>
      <c r="F41" s="57" t="s">
        <v>137</v>
      </c>
      <c r="G41" s="57" t="s">
        <v>137</v>
      </c>
      <c r="H41" s="57">
        <f t="shared" si="5"/>
        <v>112.93102879495441</v>
      </c>
    </row>
    <row r="42" spans="2:8" x14ac:dyDescent="0.25">
      <c r="B42" s="31" t="s">
        <v>6</v>
      </c>
      <c r="C42" s="57"/>
      <c r="E42" s="57">
        <v>15.253179648000001</v>
      </c>
      <c r="F42" s="57" t="s">
        <v>137</v>
      </c>
      <c r="G42" s="57" t="s">
        <v>137</v>
      </c>
      <c r="H42" s="57">
        <f t="shared" si="5"/>
        <v>15.253179648000001</v>
      </c>
    </row>
    <row r="43" spans="2:8" x14ac:dyDescent="0.25">
      <c r="B43" s="31" t="s">
        <v>186</v>
      </c>
      <c r="C43" s="57"/>
      <c r="D43" s="57"/>
      <c r="E43" s="57"/>
      <c r="F43" s="57">
        <v>228.34534400520297</v>
      </c>
      <c r="G43" s="57">
        <v>971.78110484766989</v>
      </c>
      <c r="H43" s="57">
        <f t="shared" si="5"/>
        <v>1200.126448852873</v>
      </c>
    </row>
    <row r="44" spans="2:8" x14ac:dyDescent="0.25">
      <c r="B44" s="76" t="s">
        <v>187</v>
      </c>
      <c r="C44" s="86">
        <f>SUM(C34:C43)</f>
        <v>143533.41</v>
      </c>
      <c r="D44" s="86">
        <f>SUM(D34:D43)</f>
        <v>329869.4248941894</v>
      </c>
      <c r="E44" s="86">
        <f t="shared" ref="E44:G44" si="6">SUM(E34:E43)</f>
        <v>10796.393179648001</v>
      </c>
      <c r="F44" s="86">
        <f t="shared" si="6"/>
        <v>228.34534400520297</v>
      </c>
      <c r="G44" s="86">
        <f t="shared" si="6"/>
        <v>971.78110484766989</v>
      </c>
      <c r="H44" s="86">
        <f t="shared" si="5"/>
        <v>485399.35452269024</v>
      </c>
    </row>
    <row r="45" spans="2:8" x14ac:dyDescent="0.25">
      <c r="B45" s="105" t="s">
        <v>188</v>
      </c>
      <c r="C45" s="57">
        <v>0</v>
      </c>
      <c r="D45" s="57">
        <v>314.68</v>
      </c>
      <c r="E45" s="57">
        <v>175.99</v>
      </c>
      <c r="H45" s="57">
        <f t="shared" si="5"/>
        <v>490.67</v>
      </c>
    </row>
    <row r="46" spans="2:8" x14ac:dyDescent="0.25">
      <c r="B46" s="77" t="s">
        <v>189</v>
      </c>
      <c r="C46" s="57">
        <f>SUM(C44:C45)</f>
        <v>143533.41</v>
      </c>
      <c r="D46" s="57">
        <f t="shared" ref="D46:G46" si="7">SUM(D44:D45)</f>
        <v>330184.1048941894</v>
      </c>
      <c r="E46" s="57">
        <f t="shared" si="7"/>
        <v>10972.383179648001</v>
      </c>
      <c r="F46" s="57">
        <f t="shared" si="7"/>
        <v>228.34534400520297</v>
      </c>
      <c r="G46" s="57">
        <f t="shared" si="7"/>
        <v>971.78110484766989</v>
      </c>
      <c r="H46" s="57">
        <f t="shared" si="5"/>
        <v>485890.02452269034</v>
      </c>
    </row>
    <row r="47" spans="2:8" x14ac:dyDescent="0.25">
      <c r="B47" s="77" t="s">
        <v>190</v>
      </c>
      <c r="C47" s="16" t="s">
        <v>137</v>
      </c>
      <c r="D47" s="16" t="s">
        <v>137</v>
      </c>
      <c r="E47" s="16" t="s">
        <v>137</v>
      </c>
      <c r="F47" s="16" t="s">
        <v>137</v>
      </c>
      <c r="G47" s="16" t="s">
        <v>137</v>
      </c>
      <c r="H47" s="57">
        <f t="shared" si="5"/>
        <v>0</v>
      </c>
    </row>
    <row r="48" spans="2:8" x14ac:dyDescent="0.25">
      <c r="B48" s="6" t="s">
        <v>191</v>
      </c>
      <c r="C48" s="57">
        <f>SUM(C47,C46)</f>
        <v>143533.41</v>
      </c>
      <c r="D48" s="57">
        <f t="shared" ref="D48:E48" si="8">SUM(D47,D46)</f>
        <v>330184.1048941894</v>
      </c>
      <c r="E48" s="57">
        <f t="shared" si="8"/>
        <v>10972.383179648001</v>
      </c>
      <c r="F48" s="16" t="s">
        <v>10</v>
      </c>
      <c r="G48" s="16" t="s">
        <v>10</v>
      </c>
      <c r="H48" s="57">
        <f t="shared" si="5"/>
        <v>484689.89807383745</v>
      </c>
    </row>
    <row r="50" spans="2:8" x14ac:dyDescent="0.25">
      <c r="B50" s="78" t="s">
        <v>192</v>
      </c>
    </row>
    <row r="51" spans="2:8" x14ac:dyDescent="0.25">
      <c r="B51" s="6" t="s">
        <v>193</v>
      </c>
      <c r="C51" s="122">
        <f>C46/'Production &amp; finance'!C24</f>
        <v>13.908424411500512</v>
      </c>
      <c r="D51" s="122">
        <f>D46/'Production &amp; finance'!D24</f>
        <v>26.544755220507284</v>
      </c>
      <c r="E51" s="122">
        <f>E46/'Production &amp; finance'!E24</f>
        <v>11.770922566563682</v>
      </c>
      <c r="F51" s="16" t="s">
        <v>10</v>
      </c>
      <c r="G51" s="16" t="s">
        <v>10</v>
      </c>
      <c r="H51" s="58">
        <f>H46/'Production &amp; finance'!F24</f>
        <v>20.509633036032113</v>
      </c>
    </row>
    <row r="52" spans="2:8" x14ac:dyDescent="0.25">
      <c r="B52" s="6" t="s">
        <v>194</v>
      </c>
      <c r="C52" s="122">
        <f>C46/'Production &amp; finance'!C23</f>
        <v>3.3868194903256255</v>
      </c>
      <c r="D52" s="122">
        <f>D46/'Production &amp; finance'!D23</f>
        <v>5.9771565484728626</v>
      </c>
      <c r="E52" s="122">
        <f>E46/'Production &amp; finance'!E23</f>
        <v>11.823688771172415</v>
      </c>
      <c r="F52" s="16" t="s">
        <v>10</v>
      </c>
      <c r="G52" s="16" t="s">
        <v>10</v>
      </c>
      <c r="H52" s="58">
        <f>H46/'Production &amp; finance'!F23</f>
        <v>4.9304409433143954</v>
      </c>
    </row>
    <row r="53" spans="2:8" x14ac:dyDescent="0.25">
      <c r="B53" s="6" t="s">
        <v>195</v>
      </c>
      <c r="C53" s="75">
        <f>C46/'Production &amp; finance'!C25</f>
        <v>0.68349242857142856</v>
      </c>
      <c r="D53" s="75">
        <f>D46/'Production &amp; finance'!D25</f>
        <v>0.90709918926975108</v>
      </c>
      <c r="E53" s="75">
        <f>E46/'Production &amp; finance'!E25</f>
        <v>0.13889092632465824</v>
      </c>
      <c r="F53" s="16" t="s">
        <v>10</v>
      </c>
      <c r="G53" s="16" t="s">
        <v>10</v>
      </c>
      <c r="H53" s="58">
        <f>H46/'Production &amp; finance'!F25</f>
        <v>0.74408885838084282</v>
      </c>
    </row>
    <row r="55" spans="2:8" x14ac:dyDescent="0.25">
      <c r="B55" s="66" t="s">
        <v>196</v>
      </c>
    </row>
    <row r="56" spans="2:8" x14ac:dyDescent="0.25">
      <c r="B56" s="6" t="s">
        <v>197</v>
      </c>
      <c r="C56" s="148" t="s">
        <v>198</v>
      </c>
      <c r="D56" s="148"/>
      <c r="E56" s="148"/>
      <c r="F56" s="148"/>
      <c r="G56" s="148"/>
    </row>
    <row r="57" spans="2:8" x14ac:dyDescent="0.25">
      <c r="B57" s="6" t="s">
        <v>199</v>
      </c>
      <c r="C57" s="62">
        <v>145485.32999999999</v>
      </c>
      <c r="D57" s="62">
        <v>199586.01</v>
      </c>
      <c r="E57" s="62">
        <v>11561.65</v>
      </c>
      <c r="F57" s="63"/>
      <c r="G57" s="63"/>
      <c r="H57" s="57">
        <f t="shared" ref="H57:H58" si="9">SUM(C57:G57)</f>
        <v>356632.99</v>
      </c>
    </row>
    <row r="58" spans="2:8" x14ac:dyDescent="0.25">
      <c r="B58" s="6" t="s">
        <v>200</v>
      </c>
      <c r="C58" s="62">
        <v>0</v>
      </c>
      <c r="D58" s="62">
        <v>610.87</v>
      </c>
      <c r="E58" s="62">
        <v>322.99</v>
      </c>
      <c r="F58" s="61"/>
      <c r="G58" s="61"/>
      <c r="H58" s="57">
        <f t="shared" si="9"/>
        <v>933.86</v>
      </c>
    </row>
    <row r="59" spans="2:8" ht="39.6" x14ac:dyDescent="0.25">
      <c r="B59" s="105" t="s">
        <v>201</v>
      </c>
      <c r="C59" s="59" t="s">
        <v>202</v>
      </c>
      <c r="D59" s="59" t="s">
        <v>203</v>
      </c>
      <c r="E59" s="60" t="s">
        <v>204</v>
      </c>
    </row>
    <row r="60" spans="2:8" ht="26.4" x14ac:dyDescent="0.25">
      <c r="B60" s="105" t="s">
        <v>205</v>
      </c>
      <c r="C60" s="59" t="s">
        <v>206</v>
      </c>
      <c r="D60" s="59" t="s">
        <v>206</v>
      </c>
      <c r="E60" s="60" t="s">
        <v>206</v>
      </c>
    </row>
    <row r="61" spans="2:8" ht="24.9" customHeight="1" x14ac:dyDescent="0.25">
      <c r="B61" s="6" t="s">
        <v>207</v>
      </c>
      <c r="C61" s="149" t="s">
        <v>208</v>
      </c>
      <c r="D61" s="149"/>
      <c r="E61" s="149"/>
      <c r="F61" s="149"/>
      <c r="G61" s="149"/>
    </row>
    <row r="62" spans="2:8" x14ac:dyDescent="0.25">
      <c r="B62" s="6" t="s">
        <v>209</v>
      </c>
      <c r="C62" s="148" t="s">
        <v>210</v>
      </c>
      <c r="D62" s="148"/>
      <c r="E62" s="148"/>
      <c r="F62" s="148"/>
      <c r="G62" s="148"/>
    </row>
    <row r="63" spans="2:8" ht="24.9" customHeight="1" x14ac:dyDescent="0.25">
      <c r="B63" s="6" t="s">
        <v>211</v>
      </c>
      <c r="C63" s="149" t="s">
        <v>212</v>
      </c>
      <c r="D63" s="149"/>
      <c r="E63" s="149"/>
      <c r="F63" s="149"/>
      <c r="G63" s="149"/>
    </row>
  </sheetData>
  <mergeCells count="4">
    <mergeCell ref="C56:G56"/>
    <mergeCell ref="C61:G61"/>
    <mergeCell ref="C62:G62"/>
    <mergeCell ref="C63:G6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zoomScaleNormal="100" workbookViewId="0">
      <pane xSplit="2" ySplit="3" topLeftCell="C4" activePane="bottomRight" state="frozen"/>
      <selection pane="topRight" activeCell="C1" sqref="C1"/>
      <selection pane="bottomLeft" activeCell="A4" sqref="A4"/>
      <selection pane="bottomRight" activeCell="D11" sqref="D11"/>
    </sheetView>
  </sheetViews>
  <sheetFormatPr defaultColWidth="8.6640625" defaultRowHeight="14.4" x14ac:dyDescent="0.3"/>
  <cols>
    <col min="1" max="1" width="4.88671875" style="2" customWidth="1"/>
    <col min="2" max="2" width="40.44140625" style="3" bestFit="1" customWidth="1"/>
    <col min="3" max="3" width="10.44140625" style="2" customWidth="1"/>
    <col min="4" max="4" width="10.44140625" style="55" customWidth="1"/>
    <col min="5" max="7" width="10.44140625" style="2" customWidth="1"/>
    <col min="8" max="8" width="11" style="2" customWidth="1"/>
    <col min="9" max="16384" width="8.6640625" style="2"/>
  </cols>
  <sheetData>
    <row r="1" spans="2:14" x14ac:dyDescent="0.3">
      <c r="B1" s="109"/>
      <c r="C1" s="103"/>
      <c r="D1" s="110"/>
      <c r="E1" s="103"/>
      <c r="F1" s="103"/>
      <c r="G1" s="103"/>
      <c r="H1" s="103"/>
      <c r="I1" s="103"/>
      <c r="J1" s="103"/>
      <c r="K1" s="103"/>
      <c r="L1" s="103"/>
      <c r="M1" s="103"/>
      <c r="N1" s="103"/>
    </row>
    <row r="2" spans="2:14" x14ac:dyDescent="0.3">
      <c r="B2" s="123" t="s">
        <v>213</v>
      </c>
      <c r="C2" s="124"/>
      <c r="D2" s="125"/>
      <c r="E2" s="124"/>
      <c r="F2" s="124"/>
      <c r="G2" s="124"/>
      <c r="H2" s="124"/>
      <c r="I2" s="103"/>
      <c r="J2" s="103"/>
      <c r="K2" s="103"/>
      <c r="L2" s="103"/>
      <c r="M2" s="103"/>
      <c r="N2" s="103"/>
    </row>
    <row r="3" spans="2:14" x14ac:dyDescent="0.3">
      <c r="B3" s="126" t="s">
        <v>214</v>
      </c>
      <c r="C3" s="127" t="s">
        <v>0</v>
      </c>
      <c r="D3" s="127" t="s">
        <v>1</v>
      </c>
      <c r="E3" s="127" t="s">
        <v>2</v>
      </c>
      <c r="F3" s="127" t="s">
        <v>68</v>
      </c>
      <c r="G3" s="127" t="s">
        <v>215</v>
      </c>
      <c r="H3" s="127" t="s">
        <v>31</v>
      </c>
      <c r="I3" s="103"/>
      <c r="J3" s="103"/>
      <c r="K3" s="103"/>
      <c r="L3" s="103"/>
      <c r="M3" s="103"/>
      <c r="N3" s="103"/>
    </row>
    <row r="4" spans="2:14" x14ac:dyDescent="0.3">
      <c r="B4" s="126" t="s">
        <v>216</v>
      </c>
      <c r="C4" s="83">
        <f>SUM(C5:C8)</f>
        <v>13277.1</v>
      </c>
      <c r="D4" s="83">
        <f>SUM(D5:D8)</f>
        <v>7649</v>
      </c>
      <c r="E4" s="83">
        <f t="shared" ref="E4:G4" si="0">SUM(E5:E8)</f>
        <v>7419.9880000000003</v>
      </c>
      <c r="F4" s="83">
        <f t="shared" si="0"/>
        <v>24.544</v>
      </c>
      <c r="G4" s="83">
        <f t="shared" si="0"/>
        <v>241.60000000000002</v>
      </c>
      <c r="H4" s="128">
        <f>SUM(C4:G4)</f>
        <v>28612.232</v>
      </c>
      <c r="I4" s="103"/>
      <c r="J4" s="103"/>
      <c r="K4" s="103"/>
      <c r="L4" s="103"/>
      <c r="M4" s="103"/>
      <c r="N4" s="103"/>
    </row>
    <row r="5" spans="2:14" x14ac:dyDescent="0.3">
      <c r="B5" s="129" t="s">
        <v>217</v>
      </c>
      <c r="C5" s="130"/>
      <c r="D5" s="95">
        <v>5500</v>
      </c>
      <c r="E5" s="95">
        <v>347.7</v>
      </c>
      <c r="F5" s="95">
        <v>3.12</v>
      </c>
      <c r="G5" s="95">
        <v>237.3</v>
      </c>
      <c r="H5" s="128">
        <f t="shared" ref="H5:H12" si="1">SUM(C5:G5)</f>
        <v>6088.12</v>
      </c>
      <c r="I5" s="103"/>
      <c r="J5" s="103"/>
      <c r="K5" s="103"/>
      <c r="L5" s="103"/>
      <c r="M5" s="103"/>
      <c r="N5" s="103"/>
    </row>
    <row r="6" spans="2:14" x14ac:dyDescent="0.3">
      <c r="B6" s="129" t="s">
        <v>218</v>
      </c>
      <c r="C6" s="95">
        <f>175.1+1119</f>
        <v>1294.0999999999999</v>
      </c>
      <c r="D6" s="95">
        <v>855</v>
      </c>
      <c r="E6" s="95">
        <v>667.6</v>
      </c>
      <c r="F6" s="95">
        <v>21.423999999999999</v>
      </c>
      <c r="G6" s="95">
        <v>4.3</v>
      </c>
      <c r="H6" s="128">
        <f t="shared" si="1"/>
        <v>2842.424</v>
      </c>
      <c r="I6" s="103"/>
      <c r="J6" s="103"/>
      <c r="K6" s="103"/>
      <c r="L6" s="103"/>
      <c r="M6" s="103"/>
      <c r="N6" s="103"/>
    </row>
    <row r="7" spans="2:14" x14ac:dyDescent="0.3">
      <c r="B7" s="129" t="s">
        <v>219</v>
      </c>
      <c r="C7" s="95">
        <v>11983</v>
      </c>
      <c r="D7" s="83">
        <v>1294</v>
      </c>
      <c r="E7" s="83">
        <v>6404.6880000000001</v>
      </c>
      <c r="F7" s="95" t="s">
        <v>10</v>
      </c>
      <c r="G7" s="95" t="s">
        <v>10</v>
      </c>
      <c r="H7" s="128">
        <f t="shared" si="1"/>
        <v>19681.688000000002</v>
      </c>
      <c r="I7" s="103"/>
      <c r="J7" s="103"/>
      <c r="K7" s="103"/>
      <c r="L7" s="103"/>
      <c r="M7" s="103"/>
      <c r="N7" s="103"/>
    </row>
    <row r="8" spans="2:14" x14ac:dyDescent="0.3">
      <c r="B8" s="129" t="s">
        <v>220</v>
      </c>
      <c r="C8" s="83"/>
      <c r="D8" s="83"/>
      <c r="E8" s="83"/>
      <c r="F8" s="95"/>
      <c r="G8" s="95"/>
      <c r="H8" s="128">
        <f t="shared" si="1"/>
        <v>0</v>
      </c>
      <c r="I8" s="103"/>
      <c r="J8" s="103"/>
      <c r="K8" s="103"/>
      <c r="L8" s="103"/>
      <c r="M8" s="103"/>
      <c r="N8" s="103"/>
    </row>
    <row r="9" spans="2:14" x14ac:dyDescent="0.3">
      <c r="B9" s="131" t="s">
        <v>221</v>
      </c>
      <c r="C9" s="95">
        <v>1276</v>
      </c>
      <c r="D9" s="96">
        <v>0</v>
      </c>
      <c r="E9" s="95">
        <v>3488.4</v>
      </c>
      <c r="F9" s="95" t="s">
        <v>10</v>
      </c>
      <c r="G9" s="95" t="s">
        <v>10</v>
      </c>
      <c r="H9" s="128">
        <f t="shared" si="1"/>
        <v>4764.3999999999996</v>
      </c>
      <c r="I9" s="103"/>
      <c r="J9" s="103"/>
      <c r="K9" s="103"/>
      <c r="L9" s="103"/>
      <c r="M9" s="103"/>
      <c r="N9" s="103"/>
    </row>
    <row r="10" spans="2:14" x14ac:dyDescent="0.3">
      <c r="B10" s="126" t="s">
        <v>222</v>
      </c>
      <c r="C10" s="132">
        <f t="shared" ref="C10:E10" si="2">C4-C9</f>
        <v>12001.1</v>
      </c>
      <c r="D10" s="132">
        <f t="shared" si="2"/>
        <v>7649</v>
      </c>
      <c r="E10" s="132">
        <f t="shared" si="2"/>
        <v>3931.5880000000002</v>
      </c>
      <c r="F10" s="95" t="s">
        <v>10</v>
      </c>
      <c r="G10" s="95" t="s">
        <v>10</v>
      </c>
      <c r="H10" s="128">
        <f t="shared" si="1"/>
        <v>23581.687999999998</v>
      </c>
      <c r="I10" s="103"/>
      <c r="J10" s="103"/>
      <c r="K10" s="103"/>
      <c r="L10" s="103"/>
      <c r="M10" s="103"/>
      <c r="N10" s="103"/>
    </row>
    <row r="11" spans="2:14" x14ac:dyDescent="0.3">
      <c r="B11" s="126" t="s">
        <v>223</v>
      </c>
      <c r="C11" s="83">
        <v>10858.611999999999</v>
      </c>
      <c r="D11" s="83" t="s">
        <v>10</v>
      </c>
      <c r="E11" s="83">
        <v>856.99400000000003</v>
      </c>
      <c r="F11" s="95" t="s">
        <v>10</v>
      </c>
      <c r="G11" s="95" t="s">
        <v>10</v>
      </c>
      <c r="H11" s="128">
        <f t="shared" si="1"/>
        <v>11715.606</v>
      </c>
      <c r="I11" s="103"/>
      <c r="J11" s="103"/>
      <c r="K11" s="103"/>
      <c r="L11" s="103"/>
      <c r="M11" s="103"/>
      <c r="N11" s="103"/>
    </row>
    <row r="12" spans="2:14" x14ac:dyDescent="0.3">
      <c r="B12" s="126" t="s">
        <v>224</v>
      </c>
      <c r="C12" s="133">
        <f t="shared" ref="C12:E12" si="3">C10+C11</f>
        <v>22859.712</v>
      </c>
      <c r="D12" s="133" t="s">
        <v>10</v>
      </c>
      <c r="E12" s="133">
        <f t="shared" si="3"/>
        <v>4788.5820000000003</v>
      </c>
      <c r="F12" s="95" t="s">
        <v>10</v>
      </c>
      <c r="G12" s="95" t="s">
        <v>10</v>
      </c>
      <c r="H12" s="128">
        <f t="shared" si="1"/>
        <v>27648.294000000002</v>
      </c>
      <c r="I12" s="103"/>
      <c r="J12" s="103"/>
      <c r="K12" s="103"/>
      <c r="L12" s="103"/>
      <c r="M12" s="103"/>
      <c r="N12" s="103"/>
    </row>
    <row r="13" spans="2:14" x14ac:dyDescent="0.3">
      <c r="B13" s="126" t="s">
        <v>225</v>
      </c>
      <c r="C13" s="134">
        <f>C11/C12</f>
        <v>0.47501088377666345</v>
      </c>
      <c r="D13" s="134" t="s">
        <v>10</v>
      </c>
      <c r="E13" s="134">
        <f>E11/E12</f>
        <v>0.17896613235400374</v>
      </c>
      <c r="F13" s="95" t="s">
        <v>10</v>
      </c>
      <c r="G13" s="95" t="s">
        <v>10</v>
      </c>
      <c r="H13" s="134">
        <f>H11/H12</f>
        <v>0.42373703057411061</v>
      </c>
      <c r="I13" s="103"/>
      <c r="J13" s="103"/>
      <c r="K13" s="103"/>
      <c r="L13" s="103"/>
      <c r="M13" s="103"/>
      <c r="N13" s="103"/>
    </row>
    <row r="14" spans="2:14" ht="28.8" x14ac:dyDescent="0.3">
      <c r="B14" s="126" t="s">
        <v>226</v>
      </c>
      <c r="C14" s="135">
        <f>C10/SUM('Production &amp; finance'!C25/1000)</f>
        <v>57.148095238095237</v>
      </c>
      <c r="D14" s="135">
        <f>D10/SUM('Production &amp; finance'!D25/1000)</f>
        <v>21.013736263736263</v>
      </c>
      <c r="E14" s="135">
        <f>E10/SUM('Production &amp; finance'!E25/1000)</f>
        <v>49.766936708860761</v>
      </c>
      <c r="F14" s="95" t="s">
        <v>10</v>
      </c>
      <c r="G14" s="95" t="s">
        <v>10</v>
      </c>
      <c r="H14" s="135">
        <f>H10/SUM('Production &amp; finance'!F25/1000)</f>
        <v>36.112845329249616</v>
      </c>
      <c r="I14" s="103"/>
      <c r="J14" s="103"/>
      <c r="K14" s="103"/>
      <c r="L14" s="103"/>
      <c r="M14" s="103"/>
      <c r="N14" s="103"/>
    </row>
    <row r="15" spans="2:14" x14ac:dyDescent="0.3">
      <c r="B15" s="126" t="s">
        <v>227</v>
      </c>
      <c r="C15" s="136">
        <f>C10/SUM('Production &amp; finance'!C24)</f>
        <v>1.162909682176845</v>
      </c>
      <c r="D15" s="136">
        <f>D10/SUM('Production &amp; finance'!D24)</f>
        <v>0.61493218380917081</v>
      </c>
      <c r="E15" s="136">
        <f>E10/SUM('Production &amp; finance'!E24)</f>
        <v>4.2177179883281841</v>
      </c>
      <c r="F15" s="95" t="s">
        <v>10</v>
      </c>
      <c r="G15" s="95" t="s">
        <v>10</v>
      </c>
      <c r="H15" s="136">
        <f>H11/SUM('Production &amp; finance'!F24)</f>
        <v>0.49452091569645962</v>
      </c>
      <c r="I15" s="103"/>
      <c r="J15" s="103"/>
      <c r="K15" s="103"/>
      <c r="L15" s="103"/>
      <c r="M15" s="103"/>
      <c r="N15" s="103"/>
    </row>
    <row r="16" spans="2:14" x14ac:dyDescent="0.3">
      <c r="B16" s="109"/>
      <c r="C16" s="111"/>
      <c r="D16" s="111"/>
      <c r="E16" s="111"/>
      <c r="F16" s="111"/>
      <c r="G16" s="111"/>
      <c r="H16" s="110"/>
      <c r="I16" s="103"/>
      <c r="J16" s="103"/>
      <c r="K16" s="103"/>
      <c r="L16" s="103"/>
      <c r="M16" s="103"/>
      <c r="N16" s="103"/>
    </row>
    <row r="17" spans="2:10" x14ac:dyDescent="0.3">
      <c r="B17" s="109" t="s">
        <v>228</v>
      </c>
      <c r="C17" s="112" t="s">
        <v>229</v>
      </c>
      <c r="D17" s="111"/>
      <c r="E17" s="112"/>
      <c r="F17" s="112"/>
      <c r="G17" s="112"/>
      <c r="H17" s="103"/>
      <c r="I17" s="103"/>
      <c r="J17" s="103"/>
    </row>
    <row r="18" spans="2:10" x14ac:dyDescent="0.3">
      <c r="B18" s="109"/>
      <c r="C18" s="112" t="s">
        <v>230</v>
      </c>
      <c r="D18" s="111"/>
      <c r="E18" s="112"/>
      <c r="F18" s="112"/>
      <c r="G18" s="112"/>
      <c r="H18" s="103"/>
      <c r="I18" s="103"/>
      <c r="J18" s="103"/>
    </row>
    <row r="19" spans="2:10" x14ac:dyDescent="0.3">
      <c r="B19" s="8" t="s">
        <v>231</v>
      </c>
      <c r="C19" s="103"/>
      <c r="D19" s="110"/>
      <c r="E19" s="103"/>
      <c r="F19" s="103"/>
      <c r="G19" s="103"/>
      <c r="H19" s="103"/>
      <c r="I19" s="103"/>
      <c r="J19" s="103"/>
    </row>
    <row r="20" spans="2:10" s="28" customFormat="1" ht="41.1" customHeight="1" x14ac:dyDescent="0.25">
      <c r="B20" s="106" t="s">
        <v>216</v>
      </c>
      <c r="C20" s="150" t="s">
        <v>232</v>
      </c>
      <c r="D20" s="150"/>
      <c r="E20" s="150"/>
      <c r="F20" s="150"/>
      <c r="G20" s="150"/>
      <c r="H20" s="150"/>
      <c r="I20" s="150"/>
      <c r="J20" s="150"/>
    </row>
    <row r="21" spans="2:10" s="28" customFormat="1" ht="27.6" customHeight="1" x14ac:dyDescent="0.25">
      <c r="B21" s="106" t="s">
        <v>221</v>
      </c>
      <c r="C21" s="150" t="s">
        <v>233</v>
      </c>
      <c r="D21" s="150"/>
      <c r="E21" s="150"/>
      <c r="F21" s="150"/>
      <c r="G21" s="150"/>
      <c r="H21" s="150"/>
      <c r="I21" s="150"/>
      <c r="J21" s="150"/>
    </row>
    <row r="22" spans="2:10" s="28" customFormat="1" ht="41.1" customHeight="1" x14ac:dyDescent="0.25">
      <c r="B22" s="106" t="s">
        <v>234</v>
      </c>
      <c r="C22" s="150" t="s">
        <v>235</v>
      </c>
      <c r="D22" s="150"/>
      <c r="E22" s="150"/>
      <c r="F22" s="150"/>
      <c r="G22" s="150"/>
      <c r="H22" s="150"/>
      <c r="I22" s="150"/>
      <c r="J22" s="150"/>
    </row>
    <row r="23" spans="2:10" s="28" customFormat="1" x14ac:dyDescent="0.25">
      <c r="B23" s="106" t="s">
        <v>236</v>
      </c>
      <c r="C23" s="150" t="s">
        <v>237</v>
      </c>
      <c r="D23" s="150"/>
      <c r="E23" s="150"/>
      <c r="F23" s="150"/>
      <c r="G23" s="150"/>
      <c r="H23" s="150"/>
      <c r="I23" s="150"/>
      <c r="J23" s="150"/>
    </row>
    <row r="24" spans="2:10" s="28" customFormat="1" x14ac:dyDescent="0.25">
      <c r="B24" s="106" t="s">
        <v>238</v>
      </c>
      <c r="C24" s="150" t="s">
        <v>239</v>
      </c>
      <c r="D24" s="150"/>
      <c r="E24" s="150"/>
      <c r="F24" s="150"/>
      <c r="G24" s="150"/>
      <c r="H24" s="150"/>
      <c r="I24" s="150"/>
      <c r="J24" s="150"/>
    </row>
    <row r="25" spans="2:10" s="28" customFormat="1" ht="27" customHeight="1" x14ac:dyDescent="0.25">
      <c r="B25" s="106" t="s">
        <v>240</v>
      </c>
      <c r="C25" s="150" t="s">
        <v>241</v>
      </c>
      <c r="D25" s="150"/>
      <c r="E25" s="150"/>
      <c r="F25" s="150"/>
      <c r="G25" s="150"/>
      <c r="H25" s="150"/>
      <c r="I25" s="150"/>
      <c r="J25" s="150"/>
    </row>
    <row r="26" spans="2:10" s="28" customFormat="1" ht="69.900000000000006" customHeight="1" x14ac:dyDescent="0.25">
      <c r="B26" s="106" t="s">
        <v>242</v>
      </c>
      <c r="C26" s="150" t="s">
        <v>243</v>
      </c>
      <c r="D26" s="150"/>
      <c r="E26" s="150"/>
      <c r="F26" s="150"/>
      <c r="G26" s="150"/>
      <c r="H26" s="150"/>
      <c r="I26" s="150"/>
      <c r="J26" s="150"/>
    </row>
  </sheetData>
  <mergeCells count="7">
    <mergeCell ref="C25:J25"/>
    <mergeCell ref="C26:J26"/>
    <mergeCell ref="C20:J20"/>
    <mergeCell ref="C21:J21"/>
    <mergeCell ref="C22:J22"/>
    <mergeCell ref="C23:J23"/>
    <mergeCell ref="C24:J24"/>
  </mergeCells>
  <pageMargins left="0.7" right="0.7" top="0.75" bottom="0.75" header="0.3" footer="0.3"/>
  <pageSetup orientation="portrait" verticalDpi="0" r:id="rId1"/>
  <ignoredErrors>
    <ignoredError sqref="D4:E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pane xSplit="2" ySplit="2" topLeftCell="C3" activePane="bottomRight" state="frozen"/>
      <selection pane="topRight" activeCell="C1" sqref="C1"/>
      <selection pane="bottomLeft" activeCell="A3" sqref="A3"/>
      <selection pane="bottomRight" activeCell="E24" sqref="E24"/>
    </sheetView>
  </sheetViews>
  <sheetFormatPr defaultColWidth="8.6640625" defaultRowHeight="13.2" x14ac:dyDescent="0.25"/>
  <cols>
    <col min="1" max="1" width="3.44140625" style="5" customWidth="1"/>
    <col min="2" max="2" width="32.44140625" style="5" customWidth="1"/>
    <col min="3" max="3" width="36.44140625" style="5" customWidth="1"/>
    <col min="4" max="4" width="35.88671875" style="6" customWidth="1"/>
    <col min="5" max="5" width="21.5546875" style="5" bestFit="1" customWidth="1"/>
    <col min="6" max="16384" width="8.6640625" style="5"/>
  </cols>
  <sheetData>
    <row r="2" spans="2:6" x14ac:dyDescent="0.25">
      <c r="B2" s="51"/>
      <c r="C2" s="137" t="s">
        <v>0</v>
      </c>
      <c r="D2" s="14" t="s">
        <v>1</v>
      </c>
      <c r="E2" s="29" t="s">
        <v>2</v>
      </c>
    </row>
    <row r="3" spans="2:6" x14ac:dyDescent="0.25">
      <c r="B3" s="4" t="s">
        <v>244</v>
      </c>
      <c r="C3" s="138"/>
      <c r="D3" s="15"/>
      <c r="E3" s="54"/>
    </row>
    <row r="4" spans="2:6" x14ac:dyDescent="0.25">
      <c r="B4" s="52" t="s">
        <v>245</v>
      </c>
      <c r="C4" s="138"/>
      <c r="D4" s="15"/>
    </row>
    <row r="5" spans="2:6" x14ac:dyDescent="0.25">
      <c r="B5" s="18" t="s">
        <v>246</v>
      </c>
      <c r="C5" s="139" t="s">
        <v>247</v>
      </c>
      <c r="D5" s="5"/>
    </row>
    <row r="6" spans="2:6" ht="26.4" x14ac:dyDescent="0.25">
      <c r="B6" s="18" t="s">
        <v>248</v>
      </c>
      <c r="C6" s="139" t="s">
        <v>249</v>
      </c>
      <c r="D6" s="5"/>
    </row>
    <row r="7" spans="2:6" x14ac:dyDescent="0.25">
      <c r="B7" s="12" t="s">
        <v>250</v>
      </c>
      <c r="C7" s="139"/>
      <c r="D7" s="5"/>
    </row>
    <row r="8" spans="2:6" ht="39.6" x14ac:dyDescent="0.25">
      <c r="B8" s="18" t="s">
        <v>251</v>
      </c>
      <c r="C8" s="139" t="s">
        <v>252</v>
      </c>
      <c r="D8" s="5" t="s">
        <v>253</v>
      </c>
    </row>
    <row r="9" spans="2:6" x14ac:dyDescent="0.25">
      <c r="B9" s="18" t="s">
        <v>254</v>
      </c>
      <c r="C9" s="139" t="s">
        <v>255</v>
      </c>
      <c r="D9" s="5" t="s">
        <v>256</v>
      </c>
    </row>
    <row r="10" spans="2:6" x14ac:dyDescent="0.25">
      <c r="C10" s="98"/>
    </row>
    <row r="11" spans="2:6" customFormat="1" x14ac:dyDescent="0.25">
      <c r="B11" s="50" t="s">
        <v>257</v>
      </c>
      <c r="C11" s="139"/>
      <c r="D11" s="6"/>
      <c r="E11" s="5"/>
    </row>
    <row r="12" spans="2:6" customFormat="1" ht="26.4" x14ac:dyDescent="0.25">
      <c r="B12" s="6" t="s">
        <v>258</v>
      </c>
      <c r="C12" s="140">
        <v>4270.46</v>
      </c>
      <c r="D12" s="53">
        <v>1980.6</v>
      </c>
      <c r="E12" s="53">
        <v>935</v>
      </c>
      <c r="F12" t="s">
        <v>153</v>
      </c>
    </row>
    <row r="13" spans="2:6" customFormat="1" x14ac:dyDescent="0.25">
      <c r="B13" s="6" t="s">
        <v>259</v>
      </c>
      <c r="C13" s="140">
        <v>216.17</v>
      </c>
      <c r="D13" s="53">
        <v>71.5</v>
      </c>
      <c r="E13" s="53">
        <v>0</v>
      </c>
      <c r="F13" t="s">
        <v>153</v>
      </c>
    </row>
    <row r="14" spans="2:6" customFormat="1" x14ac:dyDescent="0.25">
      <c r="B14" s="6" t="s">
        <v>260</v>
      </c>
      <c r="C14" s="140">
        <v>0</v>
      </c>
      <c r="D14" s="53">
        <v>0.5</v>
      </c>
      <c r="E14" s="53">
        <v>0</v>
      </c>
    </row>
    <row r="15" spans="2:6" customFormat="1" ht="26.4" x14ac:dyDescent="0.25">
      <c r="B15" s="6" t="s">
        <v>261</v>
      </c>
      <c r="C15" s="90">
        <f>C12+C13-C14</f>
        <v>4486.63</v>
      </c>
      <c r="D15" s="90">
        <f>D12+D13-D14</f>
        <v>2051.6</v>
      </c>
      <c r="E15" s="90">
        <f>E12+E13-E14</f>
        <v>935</v>
      </c>
      <c r="F15" t="s">
        <v>153</v>
      </c>
    </row>
    <row r="16" spans="2:6" customFormat="1" ht="26.4" x14ac:dyDescent="0.25">
      <c r="B16" s="6" t="s">
        <v>262</v>
      </c>
      <c r="C16" s="53">
        <v>0</v>
      </c>
      <c r="D16" s="53">
        <v>6.3</v>
      </c>
      <c r="E16" s="53">
        <v>0</v>
      </c>
    </row>
    <row r="17" spans="2:3" customFormat="1" x14ac:dyDescent="0.25">
      <c r="B17" s="1"/>
      <c r="C17" s="1"/>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workbookViewId="0">
      <pane xSplit="2" ySplit="2" topLeftCell="C45" activePane="bottomRight" state="frozen"/>
      <selection pane="topRight" activeCell="C1" sqref="C1"/>
      <selection pane="bottomLeft" activeCell="A3" sqref="A3"/>
      <selection pane="bottomRight" activeCell="H54" sqref="H54"/>
    </sheetView>
  </sheetViews>
  <sheetFormatPr defaultRowHeight="13.2" x14ac:dyDescent="0.25"/>
  <cols>
    <col min="1" max="1" width="3.88671875" customWidth="1"/>
    <col min="2" max="2" width="29.109375" bestFit="1" customWidth="1"/>
    <col min="3" max="3" width="13.5546875" bestFit="1" customWidth="1"/>
    <col min="4" max="5" width="13.5546875" customWidth="1"/>
    <col min="6" max="6" width="13.88671875" bestFit="1" customWidth="1"/>
    <col min="7" max="7" width="12.6640625" customWidth="1"/>
  </cols>
  <sheetData>
    <row r="1" spans="2:7" x14ac:dyDescent="0.25">
      <c r="B1" t="s">
        <v>263</v>
      </c>
    </row>
    <row r="2" spans="2:7" x14ac:dyDescent="0.25">
      <c r="B2" s="141"/>
      <c r="C2" s="74" t="s">
        <v>0</v>
      </c>
      <c r="D2" s="74" t="s">
        <v>1</v>
      </c>
      <c r="E2" s="74" t="s">
        <v>2</v>
      </c>
      <c r="F2" s="74" t="s">
        <v>215</v>
      </c>
      <c r="G2" s="74" t="s">
        <v>31</v>
      </c>
    </row>
    <row r="3" spans="2:7" x14ac:dyDescent="0.25">
      <c r="B3" s="142" t="s">
        <v>264</v>
      </c>
      <c r="C3" s="143"/>
      <c r="D3" s="143"/>
      <c r="E3" s="143"/>
      <c r="F3" s="144"/>
      <c r="G3" s="144"/>
    </row>
    <row r="4" spans="2:7" x14ac:dyDescent="0.25">
      <c r="B4" s="144" t="s">
        <v>265</v>
      </c>
      <c r="C4" s="88">
        <v>10319891</v>
      </c>
      <c r="D4" s="145">
        <v>12438761</v>
      </c>
      <c r="E4" s="145">
        <v>932157</v>
      </c>
      <c r="F4" s="108" t="s">
        <v>10</v>
      </c>
      <c r="G4" s="145">
        <f>SUM(C4:E4)</f>
        <v>23690809</v>
      </c>
    </row>
    <row r="5" spans="2:7" x14ac:dyDescent="0.25">
      <c r="B5" s="144" t="s">
        <v>266</v>
      </c>
      <c r="C5" s="88">
        <v>0</v>
      </c>
      <c r="D5" s="145">
        <v>0</v>
      </c>
      <c r="E5" s="145">
        <v>167123</v>
      </c>
      <c r="F5" s="108" t="s">
        <v>10</v>
      </c>
      <c r="G5" s="145">
        <f>SUM(C5:E5)</f>
        <v>167123</v>
      </c>
    </row>
    <row r="6" spans="2:7" x14ac:dyDescent="0.25">
      <c r="B6" s="144"/>
      <c r="C6" s="144"/>
      <c r="D6" s="144"/>
      <c r="E6" s="144"/>
      <c r="F6" s="144"/>
      <c r="G6" s="144"/>
    </row>
    <row r="7" spans="2:7" x14ac:dyDescent="0.25">
      <c r="B7" s="115" t="s">
        <v>267</v>
      </c>
      <c r="C7" s="144"/>
      <c r="D7" s="144"/>
      <c r="E7" s="144"/>
      <c r="F7" s="144"/>
      <c r="G7" s="144"/>
    </row>
    <row r="8" spans="2:7" x14ac:dyDescent="0.25">
      <c r="B8" s="144" t="s">
        <v>268</v>
      </c>
      <c r="C8" s="88">
        <f>SUM(C14:C15,C25:C27)</f>
        <v>36073.889889999999</v>
      </c>
      <c r="D8" s="88">
        <f t="shared" ref="D8" si="0">SUM(D14:D15,D25:D27)</f>
        <v>531.07000000000005</v>
      </c>
      <c r="E8" s="88">
        <f>SUM(E14:E15,E25:E27)</f>
        <v>15517.19</v>
      </c>
      <c r="F8" s="88">
        <f>SUM(F14:F15,F25:F27)</f>
        <v>0</v>
      </c>
      <c r="G8" s="145">
        <f>SUM(C8:F8)</f>
        <v>52122.149890000001</v>
      </c>
    </row>
    <row r="9" spans="2:7" x14ac:dyDescent="0.25">
      <c r="B9" s="143" t="s">
        <v>269</v>
      </c>
      <c r="C9" s="89">
        <f>SUM(C17:C18,C29:C31)</f>
        <v>1229.75</v>
      </c>
      <c r="D9" s="89">
        <f t="shared" ref="D9" si="1">SUM(D17:D18,D29:D31)</f>
        <v>1244.92</v>
      </c>
      <c r="E9" s="89">
        <f>SUM(E17:E18,E29:E31)</f>
        <v>6066.1</v>
      </c>
      <c r="F9" s="89">
        <f>SUM(F17:F18,F29:F31)</f>
        <v>169.83</v>
      </c>
      <c r="G9" s="145">
        <f t="shared" ref="G9:G10" si="2">SUM(C9:F9)</f>
        <v>8710.6</v>
      </c>
    </row>
    <row r="10" spans="2:7" x14ac:dyDescent="0.25">
      <c r="B10" s="146" t="s">
        <v>31</v>
      </c>
      <c r="C10" s="88">
        <f t="shared" ref="C10:D10" si="3">SUM(C8:C9)</f>
        <v>37303.639889999999</v>
      </c>
      <c r="D10" s="88">
        <f t="shared" si="3"/>
        <v>1775.9900000000002</v>
      </c>
      <c r="E10" s="88">
        <f>SUM(E8:E9)</f>
        <v>21583.29</v>
      </c>
      <c r="F10" s="88">
        <f>SUM(F8:F9)</f>
        <v>169.83</v>
      </c>
      <c r="G10" s="145">
        <f t="shared" si="2"/>
        <v>60832.749889999999</v>
      </c>
    </row>
    <row r="11" spans="2:7" x14ac:dyDescent="0.25">
      <c r="B11" s="144"/>
      <c r="C11" s="88"/>
      <c r="D11" s="88"/>
      <c r="E11" s="88"/>
      <c r="F11" s="144"/>
      <c r="G11" s="144"/>
    </row>
    <row r="12" spans="2:7" x14ac:dyDescent="0.25">
      <c r="B12" s="115" t="s">
        <v>270</v>
      </c>
      <c r="C12" s="88"/>
      <c r="D12" s="145"/>
      <c r="E12" s="88"/>
      <c r="F12" s="144"/>
      <c r="G12" s="144"/>
    </row>
    <row r="13" spans="2:7" x14ac:dyDescent="0.25">
      <c r="B13" s="146" t="s">
        <v>268</v>
      </c>
      <c r="C13" s="88"/>
      <c r="D13" s="145"/>
      <c r="E13" s="88"/>
      <c r="F13" s="144"/>
      <c r="G13" s="144"/>
    </row>
    <row r="14" spans="2:7" x14ac:dyDescent="0.25">
      <c r="B14" s="119" t="s">
        <v>271</v>
      </c>
      <c r="C14" s="88">
        <v>1384.99</v>
      </c>
      <c r="D14" s="145"/>
      <c r="E14" s="88"/>
      <c r="F14" s="144"/>
      <c r="G14" s="145">
        <f>SUM(C14:F14)</f>
        <v>1384.99</v>
      </c>
    </row>
    <row r="15" spans="2:7" x14ac:dyDescent="0.25">
      <c r="B15" s="119" t="s">
        <v>272</v>
      </c>
      <c r="C15" s="88">
        <v>0.10100000000000001</v>
      </c>
      <c r="D15" s="145"/>
      <c r="E15" s="88"/>
      <c r="F15" s="144"/>
      <c r="G15" s="145">
        <f>SUM(C15:F15)</f>
        <v>0.10100000000000001</v>
      </c>
    </row>
    <row r="16" spans="2:7" x14ac:dyDescent="0.25">
      <c r="B16" s="146" t="s">
        <v>269</v>
      </c>
      <c r="C16" s="88"/>
      <c r="D16" s="145"/>
      <c r="E16" s="88"/>
      <c r="F16" s="144"/>
      <c r="G16" s="144"/>
    </row>
    <row r="17" spans="2:7" x14ac:dyDescent="0.25">
      <c r="B17" s="119" t="s">
        <v>271</v>
      </c>
      <c r="C17" s="88">
        <v>37.18</v>
      </c>
      <c r="D17" s="145">
        <v>333.54</v>
      </c>
      <c r="E17" s="88">
        <v>5893.3</v>
      </c>
      <c r="F17" s="144"/>
      <c r="G17" s="145">
        <f>SUM(C17:F17)</f>
        <v>6264.02</v>
      </c>
    </row>
    <row r="18" spans="2:7" x14ac:dyDescent="0.25">
      <c r="B18" s="119" t="s">
        <v>272</v>
      </c>
      <c r="C18" s="88">
        <v>0</v>
      </c>
      <c r="D18" s="145"/>
      <c r="E18" s="88"/>
      <c r="F18" s="144"/>
      <c r="G18" s="145">
        <f>SUM(C18:F18)</f>
        <v>0</v>
      </c>
    </row>
    <row r="19" spans="2:7" x14ac:dyDescent="0.25">
      <c r="B19" s="146" t="s">
        <v>273</v>
      </c>
      <c r="C19" s="88"/>
      <c r="D19" s="145"/>
      <c r="E19" s="88"/>
      <c r="F19" s="144"/>
      <c r="G19" s="144"/>
    </row>
    <row r="20" spans="2:7" x14ac:dyDescent="0.25">
      <c r="B20" s="119" t="s">
        <v>271</v>
      </c>
      <c r="C20" s="88">
        <f>SUM(C14,C17)</f>
        <v>1422.17</v>
      </c>
      <c r="D20" s="88">
        <f t="shared" ref="D20:E20" si="4">SUM(D14,D17)</f>
        <v>333.54</v>
      </c>
      <c r="E20" s="88">
        <f t="shared" si="4"/>
        <v>5893.3</v>
      </c>
      <c r="F20" s="144"/>
      <c r="G20" s="145">
        <f>SUM(C20:F20)</f>
        <v>7649.01</v>
      </c>
    </row>
    <row r="21" spans="2:7" x14ac:dyDescent="0.25">
      <c r="B21" s="119" t="s">
        <v>272</v>
      </c>
      <c r="C21" s="88">
        <f>SUM(C15,C18)</f>
        <v>0.10100000000000001</v>
      </c>
      <c r="D21" s="88">
        <f t="shared" ref="D21:E21" si="5">SUM(D15,D18)</f>
        <v>0</v>
      </c>
      <c r="E21" s="88">
        <f t="shared" si="5"/>
        <v>0</v>
      </c>
      <c r="F21" s="144"/>
      <c r="G21" s="145">
        <f>SUM(C21:F21)</f>
        <v>0.10100000000000001</v>
      </c>
    </row>
    <row r="22" spans="2:7" x14ac:dyDescent="0.25">
      <c r="B22" s="144"/>
      <c r="C22" s="144"/>
      <c r="D22" s="144"/>
      <c r="E22" s="144"/>
      <c r="F22" s="144"/>
      <c r="G22" s="144"/>
    </row>
    <row r="23" spans="2:7" x14ac:dyDescent="0.25">
      <c r="B23" s="115" t="s">
        <v>274</v>
      </c>
      <c r="C23" s="144"/>
      <c r="D23" s="144"/>
      <c r="E23" s="144"/>
      <c r="F23" s="144"/>
      <c r="G23" s="144"/>
    </row>
    <row r="24" spans="2:7" x14ac:dyDescent="0.25">
      <c r="B24" s="146" t="s">
        <v>268</v>
      </c>
      <c r="C24" s="88"/>
      <c r="D24" s="145"/>
      <c r="E24" s="88"/>
      <c r="F24" s="144"/>
      <c r="G24" s="144"/>
    </row>
    <row r="25" spans="2:7" x14ac:dyDescent="0.25">
      <c r="B25" s="119" t="s">
        <v>275</v>
      </c>
      <c r="C25" s="88">
        <v>492.79888999999997</v>
      </c>
      <c r="D25" s="145">
        <v>531.07000000000005</v>
      </c>
      <c r="E25" s="88"/>
      <c r="F25" s="144"/>
      <c r="G25" s="145">
        <f>SUM(C25:F25)</f>
        <v>1023.86889</v>
      </c>
    </row>
    <row r="26" spans="2:7" x14ac:dyDescent="0.25">
      <c r="B26" s="119" t="s">
        <v>276</v>
      </c>
      <c r="C26" s="88">
        <v>34196</v>
      </c>
      <c r="D26" s="145"/>
      <c r="E26" s="88"/>
      <c r="F26" s="144"/>
      <c r="G26" s="145">
        <f>SUM(C26:F26)</f>
        <v>34196</v>
      </c>
    </row>
    <row r="27" spans="2:7" x14ac:dyDescent="0.25">
      <c r="B27" s="119" t="s">
        <v>67</v>
      </c>
      <c r="C27" s="88"/>
      <c r="D27" s="145"/>
      <c r="E27" s="88">
        <f>219.19+15298</f>
        <v>15517.19</v>
      </c>
      <c r="F27" s="144"/>
      <c r="G27" s="145">
        <f>SUM(C27:F27)</f>
        <v>15517.19</v>
      </c>
    </row>
    <row r="28" spans="2:7" x14ac:dyDescent="0.25">
      <c r="B28" s="146" t="s">
        <v>269</v>
      </c>
      <c r="C28" s="88"/>
      <c r="D28" s="145"/>
      <c r="E28" s="88"/>
      <c r="F28" s="144"/>
      <c r="G28" s="144"/>
    </row>
    <row r="29" spans="2:7" x14ac:dyDescent="0.25">
      <c r="B29" s="119" t="s">
        <v>275</v>
      </c>
      <c r="C29" s="88">
        <v>0</v>
      </c>
      <c r="D29" s="145">
        <v>1.04</v>
      </c>
      <c r="E29" s="88"/>
      <c r="F29" s="88"/>
      <c r="G29" s="145">
        <f>SUM(C29:F29)</f>
        <v>1.04</v>
      </c>
    </row>
    <row r="30" spans="2:7" x14ac:dyDescent="0.25">
      <c r="B30" s="119" t="s">
        <v>276</v>
      </c>
      <c r="C30" s="88">
        <v>1192.57</v>
      </c>
      <c r="D30" s="145">
        <v>910.34</v>
      </c>
      <c r="E30" s="88">
        <v>172.8</v>
      </c>
      <c r="F30" s="88">
        <v>160.03</v>
      </c>
      <c r="G30" s="145">
        <f>SUM(C30:F30)</f>
        <v>2435.7400000000002</v>
      </c>
    </row>
    <row r="31" spans="2:7" x14ac:dyDescent="0.25">
      <c r="B31" s="119" t="s">
        <v>67</v>
      </c>
      <c r="C31" s="88"/>
      <c r="D31" s="145"/>
      <c r="E31" s="88"/>
      <c r="F31" s="88">
        <v>9.8000000000000007</v>
      </c>
      <c r="G31" s="145">
        <f>SUM(C31:F31)</f>
        <v>9.8000000000000007</v>
      </c>
    </row>
    <row r="32" spans="2:7" x14ac:dyDescent="0.25">
      <c r="B32" s="146" t="s">
        <v>277</v>
      </c>
      <c r="C32" s="88"/>
      <c r="D32" s="145"/>
      <c r="E32" s="88"/>
      <c r="F32" s="88"/>
      <c r="G32" s="144"/>
    </row>
    <row r="33" spans="2:7" x14ac:dyDescent="0.25">
      <c r="B33" s="119" t="s">
        <v>275</v>
      </c>
      <c r="C33" s="88">
        <f>SUM(C25,C29)</f>
        <v>492.79888999999997</v>
      </c>
      <c r="D33" s="88">
        <f t="shared" ref="D33:F33" si="6">SUM(D25,D29)</f>
        <v>532.11</v>
      </c>
      <c r="E33" s="88">
        <f t="shared" si="6"/>
        <v>0</v>
      </c>
      <c r="F33" s="88">
        <f t="shared" si="6"/>
        <v>0</v>
      </c>
      <c r="G33" s="145">
        <f>SUM(C33:F33)</f>
        <v>1024.9088899999999</v>
      </c>
    </row>
    <row r="34" spans="2:7" x14ac:dyDescent="0.25">
      <c r="B34" s="119" t="s">
        <v>276</v>
      </c>
      <c r="C34" s="88">
        <f t="shared" ref="C34:F35" si="7">SUM(C26,C30)</f>
        <v>35388.57</v>
      </c>
      <c r="D34" s="88">
        <f t="shared" si="7"/>
        <v>910.34</v>
      </c>
      <c r="E34" s="88">
        <f t="shared" si="7"/>
        <v>172.8</v>
      </c>
      <c r="F34" s="88">
        <f t="shared" si="7"/>
        <v>160.03</v>
      </c>
      <c r="G34" s="145">
        <f>SUM(C34:F34)</f>
        <v>36631.74</v>
      </c>
    </row>
    <row r="35" spans="2:7" x14ac:dyDescent="0.25">
      <c r="B35" s="119" t="s">
        <v>67</v>
      </c>
      <c r="C35" s="88">
        <f t="shared" si="7"/>
        <v>0</v>
      </c>
      <c r="D35" s="88">
        <f t="shared" si="7"/>
        <v>0</v>
      </c>
      <c r="E35" s="88">
        <f t="shared" si="7"/>
        <v>15517.19</v>
      </c>
      <c r="F35" s="88">
        <f t="shared" si="7"/>
        <v>9.8000000000000007</v>
      </c>
      <c r="G35" s="145">
        <f>SUM(C35:F35)</f>
        <v>15526.99</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D1A29B1A43C14DBE9EC7F81ED2A8DD" ma:contentTypeVersion="10" ma:contentTypeDescription="Create a new document." ma:contentTypeScope="" ma:versionID="ce3af7f8d97ad71bc638ffbf3a30ad38">
  <xsd:schema xmlns:xsd="http://www.w3.org/2001/XMLSchema" xmlns:xs="http://www.w3.org/2001/XMLSchema" xmlns:p="http://schemas.microsoft.com/office/2006/metadata/properties" xmlns:ns2="061bee09-6b94-4125-81e0-ba766969d503" targetNamespace="http://schemas.microsoft.com/office/2006/metadata/properties" ma:root="true" ma:fieldsID="118a81a2c60e9b891ee23d1032a04c36" ns2:_="">
    <xsd:import namespace="061bee09-6b94-4125-81e0-ba766969d5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bee09-6b94-4125-81e0-ba766969d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600593-4626-4AB5-86C8-52057D90A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bee09-6b94-4125-81e0-ba766969d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C929DF-3234-4811-95A7-B3DA875EED40}">
  <ds:schemaRefs>
    <ds:schemaRef ds:uri="http://schemas.microsoft.com/sharepoint/v3/contenttype/forms"/>
  </ds:schemaRefs>
</ds:datastoreItem>
</file>

<file path=customXml/itemProps3.xml><?xml version="1.0" encoding="utf-8"?>
<ds:datastoreItem xmlns:ds="http://schemas.openxmlformats.org/officeDocument/2006/customXml" ds:itemID="{65CBD95C-D98F-4324-ABB4-C5A89C74A339}">
  <ds:schemaRefs>
    <ds:schemaRef ds:uri="061bee09-6b94-4125-81e0-ba766969d503"/>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Ethics &amp; compliance</vt:lpstr>
      <vt:lpstr>Production &amp; finance</vt:lpstr>
      <vt:lpstr>Workforce</vt:lpstr>
      <vt:lpstr>Health &amp; Safety</vt:lpstr>
      <vt:lpstr>Energy &amp; emissions</vt:lpstr>
      <vt:lpstr>Water</vt:lpstr>
      <vt:lpstr>Biodiversity &amp; land</vt:lpstr>
      <vt:lpstr>Tailings &amp; waste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Steffen Kramer</dc:creator>
  <cp:keywords/>
  <dc:description/>
  <cp:lastModifiedBy>Alina Shams</cp:lastModifiedBy>
  <cp:revision>0</cp:revision>
  <dcterms:created xsi:type="dcterms:W3CDTF">2021-06-28T16:21:58Z</dcterms:created>
  <dcterms:modified xsi:type="dcterms:W3CDTF">2021-10-12T14:15:50Z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0x01010053D1A29B1A43C14DBE9EC7F81ED2A8DD</vt:lpwstr>
  </property>
</Properties>
</file>