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Corporate Affairs\GRI\GRI 2021\"/>
    </mc:Choice>
  </mc:AlternateContent>
  <bookViews>
    <workbookView xWindow="0" yWindow="0" windowWidth="23040" windowHeight="8508" tabRatio="860" firstSheet="1" activeTab="3"/>
  </bookViews>
  <sheets>
    <sheet name="Ethics &amp; compliance" sheetId="13" r:id="rId1"/>
    <sheet name="Production &amp; finance" sheetId="12" r:id="rId2"/>
    <sheet name="Workforce" sheetId="11" r:id="rId3"/>
    <sheet name="Health &amp; Safety" sheetId="10" r:id="rId4"/>
    <sheet name="Energy &amp; emissions" sheetId="9" r:id="rId5"/>
    <sheet name="Water" sheetId="3" r:id="rId6"/>
    <sheet name="Biodiversity &amp; land" sheetId="5" r:id="rId7"/>
    <sheet name="Tailings &amp; waste" sheetId="7" r:id="rId8"/>
  </sheets>
  <definedNames>
    <definedName name="HTML_1" localSheetId="0">#REF!</definedName>
    <definedName name="HTML_1">#REF!</definedName>
    <definedName name="HTML_all" localSheetId="0">#REF!</definedName>
    <definedName name="HTML_all">#REF!</definedName>
    <definedName name="HTML_tables" localSheetId="0">#REF!</definedName>
    <definedName name="HTML_tables">#REF!</definedName>
  </definedNames>
  <calcPr calcId="15251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 i="7" l="1"/>
  <c r="H8" i="3" l="1"/>
  <c r="D9" i="12" l="1"/>
  <c r="E9" i="12"/>
  <c r="C9" i="12"/>
  <c r="C27" i="9" l="1"/>
  <c r="D27" i="9"/>
  <c r="E27" i="9"/>
  <c r="C26" i="9"/>
  <c r="D26" i="9"/>
  <c r="E26" i="9"/>
  <c r="C25" i="9"/>
  <c r="D25" i="9"/>
  <c r="E25" i="9"/>
  <c r="C24" i="9"/>
  <c r="D24" i="9"/>
  <c r="E24" i="9"/>
  <c r="F7" i="12" l="1"/>
  <c r="G35" i="7" l="1"/>
  <c r="F35" i="7"/>
  <c r="E35" i="7"/>
  <c r="D35" i="7"/>
  <c r="D34" i="7"/>
  <c r="E34" i="7"/>
  <c r="F34" i="7"/>
  <c r="G34" i="7"/>
  <c r="C34" i="7"/>
  <c r="H29" i="7"/>
  <c r="H24" i="7"/>
  <c r="H34" i="7" s="1"/>
  <c r="F9" i="7"/>
  <c r="D14" i="5"/>
  <c r="E14" i="5"/>
  <c r="D4" i="5"/>
  <c r="C4" i="5"/>
  <c r="C4" i="3"/>
  <c r="D37" i="9" l="1"/>
  <c r="E37" i="9"/>
  <c r="C37" i="9"/>
  <c r="C39" i="9" s="1"/>
  <c r="J81" i="11" l="1"/>
  <c r="J80" i="11"/>
  <c r="J78" i="11"/>
  <c r="J77" i="11"/>
  <c r="J75" i="11"/>
  <c r="J74" i="11"/>
  <c r="J70" i="11"/>
  <c r="J42" i="11" l="1"/>
  <c r="J43" i="11"/>
  <c r="J44" i="11"/>
  <c r="J39" i="11"/>
  <c r="J40" i="11"/>
  <c r="J41" i="11"/>
  <c r="J33" i="11"/>
  <c r="J34" i="11"/>
  <c r="J35" i="11"/>
  <c r="J36" i="11"/>
  <c r="J32" i="11"/>
  <c r="D7" i="11"/>
  <c r="F48" i="12"/>
  <c r="F47" i="12"/>
  <c r="F51" i="12"/>
  <c r="E52" i="12"/>
  <c r="D52" i="12"/>
  <c r="C52" i="12"/>
  <c r="F35" i="12"/>
  <c r="F36" i="12"/>
  <c r="F37" i="12"/>
  <c r="F38" i="12"/>
  <c r="F39" i="12"/>
  <c r="F40" i="12"/>
  <c r="F41" i="12"/>
  <c r="F42" i="12"/>
  <c r="F43" i="12"/>
  <c r="F44" i="12"/>
  <c r="F45" i="12"/>
  <c r="F46" i="12"/>
  <c r="F49" i="12"/>
  <c r="F50" i="12"/>
  <c r="F33" i="12"/>
  <c r="F34" i="12"/>
  <c r="F52" i="12" l="1"/>
  <c r="F12" i="12"/>
  <c r="F27" i="12" l="1"/>
  <c r="F28" i="12"/>
  <c r="F29" i="12"/>
  <c r="F30" i="12"/>
  <c r="E4" i="3" l="1"/>
  <c r="D4" i="3"/>
  <c r="H31" i="10"/>
  <c r="H24" i="10"/>
  <c r="H22" i="10"/>
  <c r="H15" i="10"/>
  <c r="H6" i="10"/>
  <c r="F5" i="12" l="1"/>
  <c r="F6" i="12"/>
  <c r="F8" i="12"/>
  <c r="F4" i="12"/>
  <c r="F3" i="12"/>
  <c r="F9" i="12" s="1"/>
  <c r="H5" i="3" l="1"/>
  <c r="H7" i="3"/>
  <c r="H9" i="3"/>
  <c r="H11" i="3"/>
  <c r="H51" i="9" l="1"/>
  <c r="H50" i="9"/>
  <c r="H40" i="9"/>
  <c r="H38" i="9"/>
  <c r="H32" i="9"/>
  <c r="H33" i="9"/>
  <c r="H34" i="9"/>
  <c r="H35" i="9"/>
  <c r="H36" i="9"/>
  <c r="H31" i="9"/>
  <c r="H6" i="9"/>
  <c r="H7" i="9"/>
  <c r="H8" i="9"/>
  <c r="H9" i="9"/>
  <c r="H11" i="9"/>
  <c r="H12" i="9"/>
  <c r="H13" i="9"/>
  <c r="H14" i="9"/>
  <c r="H17" i="9"/>
  <c r="H20" i="9"/>
  <c r="H5" i="9"/>
  <c r="J5" i="11" l="1"/>
  <c r="F6" i="11"/>
  <c r="G6" i="11"/>
  <c r="H6" i="11"/>
  <c r="I6" i="11"/>
  <c r="C14" i="5" l="1"/>
  <c r="J69" i="11" l="1"/>
  <c r="J68" i="11"/>
  <c r="J67" i="11"/>
  <c r="J66" i="11"/>
  <c r="J65" i="11"/>
  <c r="J63" i="11"/>
  <c r="J62" i="11"/>
  <c r="J61" i="11"/>
  <c r="J60" i="11"/>
  <c r="J59" i="11"/>
  <c r="J19" i="11"/>
  <c r="J18" i="11"/>
  <c r="J17" i="11"/>
  <c r="J16" i="11"/>
  <c r="J12" i="11"/>
  <c r="J13" i="11"/>
  <c r="F7" i="11"/>
  <c r="G7" i="11"/>
  <c r="H7" i="11"/>
  <c r="I7" i="11"/>
  <c r="H32" i="7"/>
  <c r="H31" i="7"/>
  <c r="H30" i="7"/>
  <c r="H27" i="7"/>
  <c r="H26" i="7"/>
  <c r="H25" i="7"/>
  <c r="H17" i="7"/>
  <c r="H16" i="7"/>
  <c r="H14" i="7"/>
  <c r="H13" i="7"/>
  <c r="H35" i="7" l="1"/>
  <c r="F22" i="12"/>
  <c r="F23" i="12"/>
  <c r="F21" i="12"/>
  <c r="H15" i="3"/>
  <c r="E39" i="9" l="1"/>
  <c r="F37" i="9"/>
  <c r="F39" i="9" s="1"/>
  <c r="G37" i="9"/>
  <c r="G39" i="9" s="1"/>
  <c r="D39" i="9"/>
  <c r="D45" i="9" l="1"/>
  <c r="D44" i="9"/>
  <c r="D41" i="9"/>
  <c r="D46" i="9"/>
  <c r="C45" i="9"/>
  <c r="C44" i="9"/>
  <c r="H39" i="9"/>
  <c r="C41" i="9"/>
  <c r="C46" i="9"/>
  <c r="E45" i="9"/>
  <c r="E44" i="9"/>
  <c r="E41" i="9"/>
  <c r="E46" i="9"/>
  <c r="H37" i="9"/>
  <c r="E7" i="11"/>
  <c r="C7" i="11"/>
  <c r="J7" i="11" l="1"/>
  <c r="H41" i="9"/>
  <c r="H45" i="9"/>
  <c r="H46" i="9"/>
  <c r="H44" i="9"/>
  <c r="J11" i="11"/>
  <c r="J10" i="11"/>
  <c r="D6" i="11" l="1"/>
  <c r="E6" i="11"/>
  <c r="C6" i="11"/>
  <c r="D18" i="9" l="1"/>
  <c r="E18" i="9"/>
  <c r="F18" i="9"/>
  <c r="G18" i="9"/>
  <c r="C18" i="9"/>
  <c r="D15" i="9"/>
  <c r="E15" i="9"/>
  <c r="F15" i="9"/>
  <c r="G15" i="9"/>
  <c r="C15" i="9"/>
  <c r="H18" i="9" l="1"/>
  <c r="C21" i="9"/>
  <c r="H15" i="9"/>
  <c r="G21" i="9"/>
  <c r="F21" i="9"/>
  <c r="D21" i="9"/>
  <c r="E21" i="9"/>
  <c r="H21" i="9" l="1"/>
  <c r="D47" i="11"/>
  <c r="E47" i="11"/>
  <c r="F47" i="11"/>
  <c r="G47" i="11"/>
  <c r="H47" i="11"/>
  <c r="I47" i="11"/>
  <c r="D48" i="11"/>
  <c r="E48" i="11"/>
  <c r="F48" i="11"/>
  <c r="G48" i="11"/>
  <c r="H48" i="11"/>
  <c r="I48" i="11"/>
  <c r="D49" i="11"/>
  <c r="E49" i="11"/>
  <c r="G49" i="11"/>
  <c r="H49" i="11"/>
  <c r="I49" i="11"/>
  <c r="C48" i="11"/>
  <c r="C47" i="11"/>
  <c r="H26" i="9" l="1"/>
  <c r="H24" i="9"/>
  <c r="H27" i="9"/>
  <c r="H25" i="9"/>
  <c r="J4" i="11"/>
  <c r="J6" i="11" s="1"/>
  <c r="D36" i="7" l="1"/>
  <c r="E36" i="7"/>
  <c r="G36" i="7"/>
  <c r="D37" i="7"/>
  <c r="E37" i="7"/>
  <c r="G37" i="7"/>
  <c r="C36" i="7"/>
  <c r="C37" i="7"/>
  <c r="C35" i="7"/>
  <c r="D19" i="7"/>
  <c r="E19" i="7"/>
  <c r="D20" i="7"/>
  <c r="E20" i="7"/>
  <c r="C20" i="7"/>
  <c r="C19" i="7"/>
  <c r="H36" i="7" l="1"/>
  <c r="H20" i="7"/>
  <c r="H19" i="7"/>
  <c r="H37" i="7"/>
  <c r="H8" i="7"/>
  <c r="E9" i="7"/>
  <c r="H7" i="7"/>
  <c r="G9" i="7"/>
  <c r="D9" i="7"/>
  <c r="C9" i="7"/>
  <c r="H6" i="3" l="1"/>
  <c r="H9" i="7"/>
  <c r="G4" i="3"/>
  <c r="G10" i="3" s="1"/>
  <c r="G12" i="3" s="1"/>
  <c r="G13" i="3" s="1"/>
  <c r="F4" i="3"/>
  <c r="F10" i="3" s="1"/>
  <c r="F12" i="3" s="1"/>
  <c r="F13" i="3" s="1"/>
  <c r="E10" i="3" l="1"/>
  <c r="C10" i="3"/>
  <c r="C15" i="3" l="1"/>
  <c r="C14" i="3"/>
  <c r="D10" i="3"/>
  <c r="D12" i="3" s="1"/>
  <c r="D13" i="3" s="1"/>
  <c r="H4" i="3"/>
  <c r="E15" i="3"/>
  <c r="E14" i="3"/>
  <c r="C12" i="3"/>
  <c r="E12" i="3"/>
  <c r="E13" i="3" s="1"/>
  <c r="C13" i="3" l="1"/>
  <c r="H12" i="3"/>
  <c r="H13" i="3" s="1"/>
  <c r="D15" i="3"/>
  <c r="D14" i="3"/>
  <c r="H10" i="3"/>
  <c r="H14" i="3" s="1"/>
</calcChain>
</file>

<file path=xl/sharedStrings.xml><?xml version="1.0" encoding="utf-8"?>
<sst xmlns="http://schemas.openxmlformats.org/spreadsheetml/2006/main" count="566" uniqueCount="283">
  <si>
    <t>Rosebel</t>
  </si>
  <si>
    <t>Essakane</t>
  </si>
  <si>
    <t>Westwood</t>
  </si>
  <si>
    <t>Boto Gold Project</t>
  </si>
  <si>
    <t>Côté Gold Project</t>
  </si>
  <si>
    <t>Corporate</t>
  </si>
  <si>
    <t>Exploration</t>
  </si>
  <si>
    <t>Anti-corruption</t>
  </si>
  <si>
    <t>Communication of anti-corruption policies and procedures</t>
  </si>
  <si>
    <t>Governance body members </t>
  </si>
  <si>
    <t>N/A</t>
  </si>
  <si>
    <t>Management</t>
  </si>
  <si>
    <t>Non-management</t>
  </si>
  <si>
    <t>Business partners</t>
  </si>
  <si>
    <t>Training on anti-corruption policies and procedures</t>
  </si>
  <si>
    <t>-</t>
  </si>
  <si>
    <t>Political contributions</t>
  </si>
  <si>
    <t>Value of financial and in-kind political contributions made (USD)</t>
  </si>
  <si>
    <t>Compliance</t>
  </si>
  <si>
    <t>Significant fines and non-monetary sanctions for non-compliance with environmental laws and/or regulations</t>
  </si>
  <si>
    <t>Total monetary value of significant fines (USD)</t>
  </si>
  <si>
    <t>Total number of non-monetary sanctions</t>
  </si>
  <si>
    <t>Cases brought through dispute resolution mechanisms</t>
  </si>
  <si>
    <t>Human rights training</t>
  </si>
  <si>
    <t>Private security personnel trained on human rights policies or procedures</t>
  </si>
  <si>
    <t>Training requirements apply to third-party organizations providing security personnel</t>
  </si>
  <si>
    <t>Yes</t>
  </si>
  <si>
    <r>
      <rPr>
        <b/>
        <sz val="10"/>
        <rFont val="Arial"/>
        <family val="2"/>
      </rPr>
      <t>Economic performance</t>
    </r>
    <r>
      <rPr>
        <sz val="10"/>
        <rFont val="Arial"/>
        <family val="2"/>
      </rPr>
      <t xml:space="preserve"> (USD millions)</t>
    </r>
  </si>
  <si>
    <t>Canada</t>
  </si>
  <si>
    <t>Suriname</t>
  </si>
  <si>
    <t>Burkina Faso</t>
  </si>
  <si>
    <t>Total</t>
  </si>
  <si>
    <t xml:space="preserve">Revenues </t>
  </si>
  <si>
    <t xml:space="preserve">Operating costs </t>
  </si>
  <si>
    <t xml:space="preserve">Employee wages and benefits </t>
  </si>
  <si>
    <t>Community investments</t>
  </si>
  <si>
    <t>Financial assistance received from government</t>
  </si>
  <si>
    <t>Host government share in mine(s)</t>
  </si>
  <si>
    <t>Procurement (USD)</t>
  </si>
  <si>
    <t>Business registered in the Sahel (Burkina Faso)</t>
  </si>
  <si>
    <t>Business registered in Abitibi-Témiscamingue</t>
  </si>
  <si>
    <t>Production</t>
  </si>
  <si>
    <t>Mined ore (000 tonnes)</t>
  </si>
  <si>
    <t>Moved ore and waste (000 tonnes)</t>
  </si>
  <si>
    <t>Milled ore (000 tonnes)</t>
  </si>
  <si>
    <t>Gold produced (attributable ounces)</t>
  </si>
  <si>
    <t>Cyanide</t>
  </si>
  <si>
    <t>Acid</t>
  </si>
  <si>
    <t>Flocculant</t>
  </si>
  <si>
    <t>Caustic soda</t>
  </si>
  <si>
    <t>Lime</t>
  </si>
  <si>
    <t>Anti scalant</t>
  </si>
  <si>
    <t>Carbon</t>
  </si>
  <si>
    <t>Compressor oil</t>
  </si>
  <si>
    <t>Cutting oil</t>
  </si>
  <si>
    <t>Engine oil</t>
  </si>
  <si>
    <t>Ferric sulphate (Fe2(SO4)3)</t>
  </si>
  <si>
    <t>Grease</t>
  </si>
  <si>
    <t>Hydraulic oil</t>
  </si>
  <si>
    <t>Hydrocarbon solvent</t>
  </si>
  <si>
    <t>Transmission oil</t>
  </si>
  <si>
    <t>Other</t>
  </si>
  <si>
    <t>Boto</t>
  </si>
  <si>
    <t xml:space="preserve">Côté </t>
  </si>
  <si>
    <t>Workforce composition</t>
  </si>
  <si>
    <t>Number of employees</t>
  </si>
  <si>
    <t>Number of contractors</t>
  </si>
  <si>
    <t>Contractor share of workforce</t>
  </si>
  <si>
    <t>Total workforce</t>
  </si>
  <si>
    <t>Employees by contract</t>
  </si>
  <si>
    <t>Permanent Male</t>
  </si>
  <si>
    <t>Permanent Female</t>
  </si>
  <si>
    <t>Temporary Male</t>
  </si>
  <si>
    <t>Temporary Female</t>
  </si>
  <si>
    <t>Employees by type</t>
  </si>
  <si>
    <t>Full-Time Male</t>
  </si>
  <si>
    <t>Full-Time Female</t>
  </si>
  <si>
    <t>Part-Time Male</t>
  </si>
  <si>
    <t>Part-Time Female</t>
  </si>
  <si>
    <t>Diversity</t>
  </si>
  <si>
    <t>Rate of diversity in governance bodies</t>
  </si>
  <si>
    <t>Male</t>
  </si>
  <si>
    <t xml:space="preserve">N/A   </t>
  </si>
  <si>
    <t>Female</t>
  </si>
  <si>
    <t>Under 30 years old</t>
  </si>
  <si>
    <t>30-50 years old</t>
  </si>
  <si>
    <t>Over 50 years old</t>
  </si>
  <si>
    <t>Senior management hired from country of operation</t>
  </si>
  <si>
    <t>Rate of diversity of employees</t>
  </si>
  <si>
    <t>Salary by employee category and gender</t>
  </si>
  <si>
    <t>Female - Managers / Directors</t>
  </si>
  <si>
    <t>Female - Professionals / Supervisors</t>
  </si>
  <si>
    <t>Female - Administrative / Technical</t>
  </si>
  <si>
    <t>Male - Managers / Directors</t>
  </si>
  <si>
    <t>Male - Professionals / Supervisors</t>
  </si>
  <si>
    <t>Male - Administrative / Technical</t>
  </si>
  <si>
    <t>Ratio of female to male salary</t>
  </si>
  <si>
    <t>Managers / Directors</t>
  </si>
  <si>
    <t>Professionals / Supervisors</t>
  </si>
  <si>
    <t>Administrative / Technical</t>
  </si>
  <si>
    <t>Labour relations</t>
  </si>
  <si>
    <t>Employees covered by a collective bargaining agreement</t>
  </si>
  <si>
    <t>Minimum notice periods regarding operational changes</t>
  </si>
  <si>
    <t>2-3 weeks</t>
  </si>
  <si>
    <t>4 weeks</t>
  </si>
  <si>
    <t>2 weeks</t>
  </si>
  <si>
    <t>2-4 weeks</t>
  </si>
  <si>
    <t xml:space="preserve">Notice period specified in collective agreements? </t>
  </si>
  <si>
    <t>No</t>
  </si>
  <si>
    <t>Strikes and lockouts exceeding one weeks duration</t>
  </si>
  <si>
    <t>New hires and Turnover</t>
  </si>
  <si>
    <t>New hires</t>
  </si>
  <si>
    <t>Turnover</t>
  </si>
  <si>
    <t>Turnover rate</t>
  </si>
  <si>
    <t>Parental leave</t>
  </si>
  <si>
    <t>Rate of eligible employees that took parental leave</t>
  </si>
  <si>
    <t>Return to work rate following parental leave</t>
  </si>
  <si>
    <t>Retention rate 12 months following return to work</t>
  </si>
  <si>
    <t>Training</t>
  </si>
  <si>
    <t>Average hours of training</t>
  </si>
  <si>
    <t>Gender not tracked</t>
  </si>
  <si>
    <t>Employee category not tracked</t>
  </si>
  <si>
    <t>Performance reviews</t>
  </si>
  <si>
    <t>Percentage of employees receiving performance reviews</t>
  </si>
  <si>
    <t>Côté</t>
  </si>
  <si>
    <t>Not available</t>
  </si>
  <si>
    <r>
      <t xml:space="preserve">Injuries and health </t>
    </r>
    <r>
      <rPr>
        <sz val="10"/>
        <rFont val="Arial"/>
        <family val="2"/>
      </rPr>
      <t>(frequency rates per 200,000 hours worked)</t>
    </r>
  </si>
  <si>
    <t>Employees</t>
  </si>
  <si>
    <t>Fatalities</t>
  </si>
  <si>
    <t>Days Away Restricted Work Injuries (DART)</t>
  </si>
  <si>
    <t>DART Frequency Rate (DARTFR)</t>
  </si>
  <si>
    <t>Total Recordable Injuries (TRI)</t>
  </si>
  <si>
    <t>TRI Frequency Rate (TRIFR)</t>
  </si>
  <si>
    <t>Occupational illness</t>
  </si>
  <si>
    <t>Contractors</t>
  </si>
  <si>
    <t>Employees and contractors</t>
  </si>
  <si>
    <t xml:space="preserve">Boto and Cote include only development personnel and do not include exploration personnel. </t>
  </si>
  <si>
    <r>
      <t xml:space="preserve">Energy consumption </t>
    </r>
    <r>
      <rPr>
        <sz val="10"/>
        <rFont val="Arial"/>
        <family val="2"/>
      </rPr>
      <t>(Gigajoules)</t>
    </r>
  </si>
  <si>
    <t>Non-renewable sources, Scope 1</t>
  </si>
  <si>
    <t>Diesel</t>
  </si>
  <si>
    <t>Gasoline</t>
  </si>
  <si>
    <t>Propane</t>
  </si>
  <si>
    <t>Natural Gas</t>
  </si>
  <si>
    <t>Acetylene</t>
  </si>
  <si>
    <t>Kerosene</t>
  </si>
  <si>
    <t>ANFO</t>
  </si>
  <si>
    <t>Emulsion ANFO</t>
  </si>
  <si>
    <t>Total non-renewable consumption, Scope 1</t>
  </si>
  <si>
    <t>Renewable sources, generated on-site, Scope 1</t>
  </si>
  <si>
    <t>Solar</t>
  </si>
  <si>
    <t>Total renewable consumption, Scope 1</t>
  </si>
  <si>
    <t>Generated off-site, Scope 2</t>
  </si>
  <si>
    <t>Total off-site generated consumption</t>
  </si>
  <si>
    <t>Total energy consumption</t>
  </si>
  <si>
    <t>Energy intensity</t>
  </si>
  <si>
    <t>GJ/thousand tonnes of moved ore and waste</t>
  </si>
  <si>
    <t>GJ/thousand tonnes of treated ore</t>
  </si>
  <si>
    <t>GJ/thousand tonnes of mined ore</t>
  </si>
  <si>
    <t>GJ/ounces of gold production</t>
  </si>
  <si>
    <r>
      <t>Emissions</t>
    </r>
    <r>
      <rPr>
        <sz val="10"/>
        <rFont val="Arial"/>
        <family val="2"/>
      </rPr>
      <t xml:space="preserve"> (tonnes CO2)</t>
    </r>
  </si>
  <si>
    <t>Scope 1 emissions</t>
  </si>
  <si>
    <t>Energy - power plant</t>
  </si>
  <si>
    <t>Energy - treatment plant</t>
  </si>
  <si>
    <t>Energy - extraction</t>
  </si>
  <si>
    <t>Energy - support Activities</t>
  </si>
  <si>
    <t>Company-owned vehicles - operations</t>
  </si>
  <si>
    <t>Company-owned vehicles - support activities</t>
  </si>
  <si>
    <t>Total Scope 1 emissions</t>
  </si>
  <si>
    <t>Scope 2 emissions</t>
  </si>
  <si>
    <t>Total Scope 1 &amp; 2 emissions</t>
  </si>
  <si>
    <t>Scope 3 emissions</t>
  </si>
  <si>
    <t>Total Scope 1-3 emissions</t>
  </si>
  <si>
    <t>Emissions intensity (scopes 1 &amp; 2)</t>
  </si>
  <si>
    <t>GHG intensity - Mill (kg CO2e/tonne milled)</t>
  </si>
  <si>
    <t>GHG intensity - Mine (kg CO2e/tonne moved)</t>
  </si>
  <si>
    <t>GHG intensity per ounce</t>
  </si>
  <si>
    <t>Notes on methodology</t>
  </si>
  <si>
    <t>Base year for the calculation</t>
  </si>
  <si>
    <t>2013 (start of using Ecometrica software)</t>
  </si>
  <si>
    <t>Emissions in the base year - Scope 1</t>
  </si>
  <si>
    <t>Emissions in the base year - Scope 2</t>
  </si>
  <si>
    <t>Gases included in the calculation of Scope 1 emissions</t>
  </si>
  <si>
    <t>CO2, CO2e, CH4, N20, HFC-143a</t>
  </si>
  <si>
    <t>CO2, CH4, N2O, HFC-134a, R404a, R407c, R410a</t>
  </si>
  <si>
    <t>CO2, CH4, N2O, CO2e</t>
  </si>
  <si>
    <t>Gases included in the calculation of Scope 2 and 3 emissions</t>
  </si>
  <si>
    <t>CO2, CH4, N2O</t>
  </si>
  <si>
    <t>Source of emission factors and global warming potential (GWP) rates used</t>
  </si>
  <si>
    <t>Consolidation approach for emissions</t>
  </si>
  <si>
    <t>Operational control</t>
  </si>
  <si>
    <t>Standards, methodologies, assumptions, and/or calculation tools used</t>
  </si>
  <si>
    <t>Assessment conducted in accordance with WRI/WBCSD's Greenhouse Gas Protocol: A Corporate Accounting and Reporting Standard (Revised Edition).</t>
  </si>
  <si>
    <t>Water Withdrawal, Consumption and Use</t>
  </si>
  <si>
    <t>Unit: ML (000 m3)</t>
  </si>
  <si>
    <t>Cote</t>
  </si>
  <si>
    <t>Withdrawal</t>
  </si>
  <si>
    <t>Surface</t>
  </si>
  <si>
    <t>Ground</t>
  </si>
  <si>
    <t>Precipitation</t>
  </si>
  <si>
    <t>Municipal</t>
  </si>
  <si>
    <t>Discharge</t>
  </si>
  <si>
    <t>Consumed (withdrawn - discharged)</t>
  </si>
  <si>
    <t>Recycled</t>
  </si>
  <si>
    <t>Used (consumed + recycled)</t>
  </si>
  <si>
    <t>Efficiency: Percent recycled (recycled / used)</t>
  </si>
  <si>
    <t>Intensity: Amount consumed per 1,000 ounces produced</t>
  </si>
  <si>
    <t>Consumed per 1,000 tonnes milled</t>
  </si>
  <si>
    <t>Notes</t>
  </si>
  <si>
    <t>Definitions</t>
  </si>
  <si>
    <t xml:space="preserve">Water drawn for any use over the course of the reporting period. Includes water entrained in mined ore. Includes precipitation that is treated or processed by the site. Excludes diverted water that is not treated or processed. </t>
  </si>
  <si>
    <t xml:space="preserve">Effluents, used water, and unused water released. Includes seepage that enters groundwater, where this is measured. </t>
  </si>
  <si>
    <t>Consumption</t>
  </si>
  <si>
    <t>Water that has been withdrawn and incorporated into waste (including water entrained in tailings), has evaporated, transpired, or been consumed in site activities.
Calculated as total water withdrawn minus total water discharged.</t>
  </si>
  <si>
    <t>Use</t>
  </si>
  <si>
    <t xml:space="preserve">Amount of water consumed plus recycled water (i.e. previously used and recovered). </t>
  </si>
  <si>
    <t>Efficiency (recycling rate)</t>
  </si>
  <si>
    <t>Volume of recycled water as a percentage of the total volume of water used.</t>
  </si>
  <si>
    <t>Intensity (consumption rate)</t>
  </si>
  <si>
    <t>The total volume of water consumed per tonne/unit of material moved, ore mined, ore processed and/or final product.</t>
  </si>
  <si>
    <t>Diversions</t>
  </si>
  <si>
    <t>Diverted water is not included in consumption or use metrics. Diverted water includes water that is diverted away from or actively managed by a site but not used for any operational purposes or treated by the site. Diversions may include flood waters which are discharged to an external surface water body or dewatering volumes produced by aquifer interception which are reinjected to groundwater or discharged to surface water without treatment.</t>
  </si>
  <si>
    <t>Protected species on IAMGOLD concessions</t>
  </si>
  <si>
    <t>Vulnerable</t>
  </si>
  <si>
    <t>Near Threatened</t>
  </si>
  <si>
    <t>Land disturbed and rehabilitated (hectares)</t>
  </si>
  <si>
    <t>Total land disturbed and not yet rehabilitated, start of year</t>
  </si>
  <si>
    <t>Total land disturbed and not yet rehabilitated, end of year</t>
  </si>
  <si>
    <t>Unit: metric tons</t>
  </si>
  <si>
    <t>Generated waste</t>
  </si>
  <si>
    <t>Hazardous</t>
  </si>
  <si>
    <t>Non-hazardous</t>
  </si>
  <si>
    <t>Diverted waste</t>
  </si>
  <si>
    <t>Recycling</t>
  </si>
  <si>
    <t>Recovered</t>
  </si>
  <si>
    <t>Total diverted waste</t>
  </si>
  <si>
    <t>Disposed waste</t>
  </si>
  <si>
    <t>Incineration (no energy recovery)</t>
  </si>
  <si>
    <t>Landfill</t>
  </si>
  <si>
    <t>Total disposed waste</t>
  </si>
  <si>
    <t>Total weight of non-renewable materials (tonnes)</t>
  </si>
  <si>
    <t>Explosives</t>
  </si>
  <si>
    <t>Materials (tonnes)</t>
  </si>
  <si>
    <t>Motor/drill oil</t>
  </si>
  <si>
    <t>Sulfur dioxide</t>
  </si>
  <si>
    <t>Average</t>
  </si>
  <si>
    <t xml:space="preserve"> </t>
  </si>
  <si>
    <t>Heavy Fuel Oil</t>
  </si>
  <si>
    <t>Light Fuel Oil</t>
  </si>
  <si>
    <t>GWP source: IPCC Fourth Assessment Report: Climate Change 2007. Use of Metrio platform to ensure latest emissions factors used.</t>
  </si>
  <si>
    <t>Total Number of IUCN Red List species and national conservation list species with habitats in areas affected by the operations, by level of extinction risk.</t>
  </si>
  <si>
    <t>None</t>
  </si>
  <si>
    <t>Critically endangered</t>
  </si>
  <si>
    <t>Least Concerned</t>
  </si>
  <si>
    <t>4
Giant Anteater, Channel-billed Toucan, White-throated Toucan, Black Curassow</t>
  </si>
  <si>
    <t>1
White-headed vulture</t>
  </si>
  <si>
    <t>6
Jaguar, Margay, Neotropical Otter, Caica Parrot, Mealy Parrot, Blue-cheeked Amazon</t>
  </si>
  <si>
    <t>136
Detailed list available upon request (122 bird species, 12 medium to large sized terrestrial mammal species, &amp; 2 aquatic mammal species)</t>
  </si>
  <si>
    <t>2
Rüppells Vulture, Bataleur</t>
  </si>
  <si>
    <t>Amount of land disturbed in 2021</t>
  </si>
  <si>
    <t>Amount of land rehabilitated in 2021</t>
  </si>
  <si>
    <t>Incineration (with energy recovery)</t>
  </si>
  <si>
    <t xml:space="preserve">   Incineration (with energy recovery)</t>
  </si>
  <si>
    <t>Economic value retained</t>
  </si>
  <si>
    <t>Total Country Spend</t>
  </si>
  <si>
    <t>Total Global Spend</t>
  </si>
  <si>
    <t>Total Local Spend</t>
  </si>
  <si>
    <t>Definition of local</t>
  </si>
  <si>
    <t>Business owned by a resident of Brokopondo or Sipaliwini districts</t>
  </si>
  <si>
    <t>Payments to governments</t>
  </si>
  <si>
    <t>Notes on Methodology</t>
  </si>
  <si>
    <t>Data is for operating sites only</t>
  </si>
  <si>
    <t>Payments to providers of capital in Canada refers to all of North America</t>
  </si>
  <si>
    <t>Payments to providers of capital</t>
  </si>
  <si>
    <t>All water sources are Freshwater (≤1,000 mg/L Total Dissolved Solids), with exception of Boto's Surface Water in 2021, which is "Other water (&gt;1,000 mg/L Total Dissolved Solids).</t>
  </si>
  <si>
    <t>All discharged water in 2021 is Freshwater (≤1,000 mg/L Total Dissolved Solids).</t>
  </si>
  <si>
    <t>Tailings</t>
  </si>
  <si>
    <t>Tailings waste</t>
  </si>
  <si>
    <t>Total
*(Notes)</t>
  </si>
  <si>
    <t>Lost Time Injury (LTI)</t>
  </si>
  <si>
    <t>Lost-Time Inujury Rate (LTIFR)</t>
  </si>
  <si>
    <t>Lost-Time Injuries (LTI)</t>
  </si>
  <si>
    <t>Lost-Time Injury Rate (LTFRI)</t>
  </si>
  <si>
    <t xml:space="preserve">*Notes: Totals include all company sites including Corporate and exploration sites.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</si>
</sst>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quot;$&quot;#,##0;[Red]\-&quot;$&quot;#,##0"/>
    <numFmt numFmtId="165" formatCode="_-* #,##0.00_-;\-* #,##0.00_-;_-* &quot;-&quot;??_-;_-@_-"/>
    <numFmt numFmtId="166" formatCode="_-* #,##0.0_-;\-* #,##0.0_-;_-* &quot;-&quot;??_-;_-@_-"/>
    <numFmt numFmtId="167" formatCode="_-* #,##0_-;\-* #,##0_-;_-* &quot;-&quot;??_-;_-@_-"/>
    <numFmt numFmtId="168" formatCode="0.0%"/>
    <numFmt numFmtId="169" formatCode="#,##0.0"/>
    <numFmt numFmtId="170" formatCode="0.0"/>
    <numFmt numFmtId="171" formatCode="&quot;$&quot;#,##0"/>
  </numFmts>
  <fonts count="1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scheme val="minor"/>
    </font>
    <font>
      <b/>
      <sz val="10"/>
      <name val="Arial"/>
      <family val="2"/>
    </font>
    <font>
      <b/>
      <sz val="11"/>
      <color theme="1"/>
      <name val="Calibri"/>
      <family val="2"/>
      <scheme val="minor"/>
    </font>
    <font>
      <b/>
      <sz val="8"/>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165" fontId="6" fillId="0" borderId="0" applyBorder="0" applyAlignment="0" applyProtection="0"/>
    <xf numFmtId="9" fontId="6" fillId="0" borderId="0" applyBorder="0" applyAlignment="0" applyProtection="0"/>
    <xf numFmtId="0" fontId="5" fillId="0" borderId="0"/>
    <xf numFmtId="165" fontId="5" fillId="0" borderId="0" applyFont="0" applyFill="0" applyBorder="0" applyAlignment="0" applyProtection="0"/>
  </cellStyleXfs>
  <cellXfs count="150">
    <xf numFmtId="0" fontId="0" fillId="0" borderId="0" xfId="0"/>
    <xf numFmtId="0" fontId="0" fillId="0" borderId="0" xfId="0" applyAlignment="1">
      <alignment wrapText="1"/>
    </xf>
    <xf numFmtId="0" fontId="4" fillId="0" borderId="0" xfId="3" applyFont="1"/>
    <xf numFmtId="0" fontId="4" fillId="0" borderId="0" xfId="3" applyFont="1" applyAlignment="1">
      <alignment wrapText="1"/>
    </xf>
    <xf numFmtId="0" fontId="8" fillId="0" borderId="0" xfId="0" applyFont="1"/>
    <xf numFmtId="0" fontId="0" fillId="0" borderId="0" xfId="0" applyFont="1"/>
    <xf numFmtId="0" fontId="0" fillId="0" borderId="0" xfId="0" applyFont="1" applyAlignment="1">
      <alignment wrapText="1"/>
    </xf>
    <xf numFmtId="0" fontId="0" fillId="0" borderId="1" xfId="0" applyBorder="1" applyAlignment="1">
      <alignment wrapText="1"/>
    </xf>
    <xf numFmtId="0" fontId="9" fillId="0" borderId="0" xfId="3" applyFont="1" applyAlignment="1">
      <alignment wrapText="1"/>
    </xf>
    <xf numFmtId="0" fontId="8" fillId="0" borderId="0" xfId="0" applyFont="1" applyAlignment="1">
      <alignment horizontal="center"/>
    </xf>
    <xf numFmtId="0" fontId="8" fillId="0" borderId="1"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165" fontId="6" fillId="0" borderId="0" xfId="1" applyAlignment="1">
      <alignment horizontal="center"/>
    </xf>
    <xf numFmtId="165" fontId="6" fillId="0" borderId="0" xfId="1" applyBorder="1" applyAlignment="1"/>
    <xf numFmtId="9" fontId="6" fillId="0" borderId="0" xfId="2" applyFill="1" applyAlignment="1">
      <alignment horizontal="center"/>
    </xf>
    <xf numFmtId="0" fontId="4" fillId="0" borderId="0" xfId="3" applyFont="1" applyAlignment="1">
      <alignment horizontal="left" vertical="top"/>
    </xf>
    <xf numFmtId="0" fontId="8" fillId="0" borderId="1" xfId="0" applyFont="1" applyBorder="1"/>
    <xf numFmtId="9" fontId="6" fillId="0" borderId="0" xfId="2" applyFont="1" applyFill="1" applyAlignment="1">
      <alignment horizontal="center"/>
    </xf>
    <xf numFmtId="0" fontId="0" fillId="0" borderId="0" xfId="0" applyAlignment="1">
      <alignment horizontal="left" wrapText="1"/>
    </xf>
    <xf numFmtId="0" fontId="8" fillId="0" borderId="0" xfId="0" applyFont="1" applyBorder="1" applyAlignment="1">
      <alignment horizontal="center"/>
    </xf>
    <xf numFmtId="0" fontId="8" fillId="0" borderId="0" xfId="0" applyFont="1" applyAlignment="1"/>
    <xf numFmtId="0" fontId="0" fillId="0" borderId="1" xfId="0" applyFont="1" applyBorder="1" applyAlignment="1"/>
    <xf numFmtId="166" fontId="6" fillId="0" borderId="0" xfId="1" applyNumberFormat="1" applyAlignment="1">
      <alignment horizontal="center" wrapText="1"/>
    </xf>
    <xf numFmtId="0" fontId="0" fillId="0" borderId="0" xfId="0" applyFont="1" applyBorder="1"/>
    <xf numFmtId="0" fontId="4" fillId="0" borderId="0" xfId="3" applyFont="1" applyAlignment="1">
      <alignment horizontal="center"/>
    </xf>
    <xf numFmtId="3" fontId="0" fillId="0" borderId="0" xfId="0" applyNumberFormat="1"/>
    <xf numFmtId="0" fontId="8" fillId="0" borderId="1" xfId="0" applyFont="1" applyBorder="1" applyAlignment="1">
      <alignment horizontal="left" wrapText="1"/>
    </xf>
    <xf numFmtId="0" fontId="8" fillId="0" borderId="0" xfId="0" applyFont="1" applyBorder="1" applyAlignment="1">
      <alignment horizontal="left" wrapText="1"/>
    </xf>
    <xf numFmtId="0" fontId="8" fillId="0" borderId="0" xfId="0" applyFont="1" applyAlignment="1">
      <alignment wrapText="1"/>
    </xf>
    <xf numFmtId="0" fontId="0" fillId="0" borderId="1" xfId="0" applyFont="1" applyBorder="1" applyAlignment="1">
      <alignment wrapText="1"/>
    </xf>
    <xf numFmtId="0" fontId="0" fillId="0" borderId="0" xfId="0" applyFont="1" applyFill="1" applyAlignment="1">
      <alignment horizontal="center"/>
    </xf>
    <xf numFmtId="0" fontId="8" fillId="0" borderId="1" xfId="0" applyFont="1" applyFill="1" applyBorder="1" applyAlignment="1">
      <alignment horizontal="center"/>
    </xf>
    <xf numFmtId="0" fontId="0" fillId="0" borderId="0" xfId="0" applyFont="1" applyFill="1" applyAlignment="1">
      <alignment horizontal="left" wrapText="1" indent="1"/>
    </xf>
    <xf numFmtId="0" fontId="0" fillId="0" borderId="0" xfId="0" applyFont="1" applyFill="1" applyAlignment="1">
      <alignment horizontal="left" wrapText="1"/>
    </xf>
    <xf numFmtId="0" fontId="8" fillId="0" borderId="0" xfId="0" applyFont="1" applyFill="1" applyAlignment="1">
      <alignment horizontal="left" wrapText="1"/>
    </xf>
    <xf numFmtId="167" fontId="6" fillId="0" borderId="0" xfId="1" applyNumberFormat="1" applyFont="1" applyFill="1" applyAlignment="1">
      <alignment horizontal="center" wrapText="1"/>
    </xf>
    <xf numFmtId="167" fontId="7" fillId="0" borderId="0" xfId="4" applyNumberFormat="1" applyFont="1" applyFill="1" applyBorder="1" applyAlignment="1">
      <alignment horizontal="center"/>
    </xf>
    <xf numFmtId="0" fontId="0" fillId="0" borderId="1" xfId="0" applyFont="1" applyBorder="1" applyAlignment="1">
      <alignment horizontal="left"/>
    </xf>
    <xf numFmtId="0" fontId="0" fillId="0" borderId="0" xfId="0" applyFill="1" applyAlignment="1">
      <alignment wrapText="1"/>
    </xf>
    <xf numFmtId="3" fontId="0" fillId="0" borderId="0" xfId="0" applyNumberFormat="1" applyFont="1" applyFill="1" applyAlignment="1">
      <alignment horizontal="center"/>
    </xf>
    <xf numFmtId="167" fontId="6" fillId="0" borderId="0" xfId="1" applyNumberFormat="1" applyFont="1" applyFill="1"/>
    <xf numFmtId="167" fontId="6" fillId="0" borderId="0" xfId="1" applyNumberFormat="1" applyFont="1" applyFill="1" applyBorder="1"/>
    <xf numFmtId="166" fontId="6" fillId="0" borderId="0" xfId="1" applyNumberFormat="1" applyFill="1" applyAlignment="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167" fontId="7" fillId="0" borderId="0" xfId="4" applyNumberFormat="1" applyFont="1" applyFill="1" applyBorder="1" applyAlignment="1">
      <alignment horizontal="center" wrapText="1"/>
    </xf>
    <xf numFmtId="1" fontId="7" fillId="0" borderId="0" xfId="4" applyNumberFormat="1" applyFont="1" applyFill="1" applyBorder="1" applyAlignment="1">
      <alignment horizontal="center" wrapText="1"/>
    </xf>
    <xf numFmtId="165" fontId="0" fillId="0" borderId="0" xfId="1" applyFont="1" applyFill="1" applyAlignment="1">
      <alignment horizontal="center"/>
    </xf>
    <xf numFmtId="0" fontId="0" fillId="0" borderId="0" xfId="0" applyFont="1" applyFill="1"/>
    <xf numFmtId="0" fontId="3" fillId="0" borderId="0" xfId="3" applyFont="1"/>
    <xf numFmtId="0" fontId="0" fillId="0" borderId="0" xfId="0" applyFont="1" applyAlignment="1">
      <alignment horizontal="left" wrapText="1"/>
    </xf>
    <xf numFmtId="0" fontId="0" fillId="0" borderId="0" xfId="0" applyAlignment="1">
      <alignment horizontal="left" vertical="top" wrapText="1"/>
    </xf>
    <xf numFmtId="3" fontId="0" fillId="0" borderId="0" xfId="0" applyNumberFormat="1" applyFill="1" applyAlignment="1">
      <alignment horizontal="center"/>
    </xf>
    <xf numFmtId="0" fontId="0" fillId="0" borderId="0" xfId="0" applyFill="1" applyAlignment="1">
      <alignment horizontal="center"/>
    </xf>
    <xf numFmtId="0" fontId="3" fillId="0" borderId="0" xfId="3" applyFont="1" applyAlignment="1">
      <alignment wrapText="1"/>
    </xf>
    <xf numFmtId="0" fontId="3" fillId="0" borderId="0" xfId="3" applyFont="1" applyAlignment="1">
      <alignment horizontal="center"/>
    </xf>
    <xf numFmtId="0" fontId="3" fillId="0" borderId="0" xfId="3" applyFont="1" applyBorder="1" applyAlignment="1">
      <alignment horizontal="center"/>
    </xf>
    <xf numFmtId="0" fontId="3" fillId="0" borderId="0" xfId="3" applyFont="1" applyBorder="1"/>
    <xf numFmtId="165" fontId="6" fillId="0" borderId="0" xfId="1" applyNumberFormat="1" applyFill="1" applyAlignment="1">
      <alignment horizontal="center"/>
    </xf>
    <xf numFmtId="0" fontId="8" fillId="0" borderId="0" xfId="0" applyFont="1" applyFill="1"/>
    <xf numFmtId="9" fontId="0" fillId="0" borderId="0" xfId="0" applyNumberFormat="1" applyFill="1" applyAlignment="1">
      <alignment horizontal="center"/>
    </xf>
    <xf numFmtId="9" fontId="6" fillId="0" borderId="0" xfId="0" applyNumberFormat="1" applyFont="1" applyFill="1" applyAlignment="1">
      <alignment horizontal="center" wrapText="1"/>
    </xf>
    <xf numFmtId="0" fontId="0" fillId="0" borderId="0" xfId="0" applyFill="1" applyAlignment="1">
      <alignment horizontal="left"/>
    </xf>
    <xf numFmtId="0" fontId="0" fillId="0" borderId="0" xfId="0" applyFill="1" applyAlignment="1">
      <alignment horizontal="left" indent="1"/>
    </xf>
    <xf numFmtId="0" fontId="8" fillId="0" borderId="0" xfId="0" applyFont="1" applyFill="1" applyAlignment="1"/>
    <xf numFmtId="170" fontId="0" fillId="0" borderId="0" xfId="0" applyNumberFormat="1" applyFont="1" applyFill="1" applyAlignment="1">
      <alignment horizontal="center"/>
    </xf>
    <xf numFmtId="0" fontId="9" fillId="0" borderId="0" xfId="3" applyFont="1" applyFill="1" applyAlignment="1">
      <alignment wrapText="1"/>
    </xf>
    <xf numFmtId="0" fontId="3" fillId="0" borderId="0" xfId="3" applyFont="1" applyFill="1"/>
    <xf numFmtId="0" fontId="3" fillId="0" borderId="0" xfId="3" applyFont="1" applyFill="1" applyAlignment="1">
      <alignment horizontal="center"/>
    </xf>
    <xf numFmtId="0" fontId="3" fillId="0" borderId="0" xfId="3" applyFont="1" applyFill="1" applyBorder="1" applyAlignment="1">
      <alignment wrapText="1"/>
    </xf>
    <xf numFmtId="0" fontId="9" fillId="0" borderId="1" xfId="3" applyFont="1" applyFill="1" applyBorder="1" applyAlignment="1">
      <alignment horizontal="center"/>
    </xf>
    <xf numFmtId="167" fontId="3" fillId="0" borderId="0" xfId="3" applyNumberFormat="1" applyFont="1" applyFill="1" applyAlignment="1">
      <alignment horizontal="center"/>
    </xf>
    <xf numFmtId="0" fontId="7" fillId="0" borderId="0" xfId="3" applyFont="1" applyFill="1" applyBorder="1" applyAlignment="1">
      <alignment horizontal="left" wrapText="1" indent="2"/>
    </xf>
    <xf numFmtId="0" fontId="7" fillId="0" borderId="0" xfId="3" applyFont="1" applyFill="1" applyBorder="1" applyAlignment="1">
      <alignment horizontal="center"/>
    </xf>
    <xf numFmtId="0" fontId="3" fillId="0" borderId="0" xfId="3" applyFont="1" applyFill="1" applyBorder="1" applyAlignment="1">
      <alignment horizontal="left" wrapText="1"/>
    </xf>
    <xf numFmtId="167" fontId="7" fillId="0" borderId="0" xfId="1" applyNumberFormat="1" applyFont="1" applyFill="1" applyBorder="1" applyAlignment="1">
      <alignment horizontal="center"/>
    </xf>
    <xf numFmtId="167" fontId="3" fillId="0" borderId="0" xfId="3" applyNumberFormat="1" applyFont="1" applyFill="1" applyBorder="1" applyAlignment="1">
      <alignment horizontal="center"/>
    </xf>
    <xf numFmtId="9" fontId="7" fillId="0" borderId="0" xfId="2" applyFont="1" applyFill="1" applyBorder="1" applyAlignment="1">
      <alignment horizontal="center"/>
    </xf>
    <xf numFmtId="166" fontId="3" fillId="0" borderId="0" xfId="3" applyNumberFormat="1" applyFont="1" applyFill="1" applyBorder="1" applyAlignment="1">
      <alignment horizontal="center"/>
    </xf>
    <xf numFmtId="165" fontId="3" fillId="0" borderId="0" xfId="3" applyNumberFormat="1" applyFont="1" applyFill="1" applyBorder="1" applyAlignment="1">
      <alignment horizontal="center"/>
    </xf>
    <xf numFmtId="0" fontId="8" fillId="0" borderId="1"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Alignment="1">
      <alignment wrapText="1"/>
    </xf>
    <xf numFmtId="166" fontId="6" fillId="0" borderId="0" xfId="1" applyNumberFormat="1" applyFill="1" applyAlignment="1">
      <alignment horizontal="center" wrapText="1"/>
    </xf>
    <xf numFmtId="0" fontId="0" fillId="0" borderId="0" xfId="0" applyFill="1"/>
    <xf numFmtId="167" fontId="0" fillId="0" borderId="0" xfId="0" applyNumberFormat="1" applyFill="1"/>
    <xf numFmtId="3" fontId="0" fillId="0" borderId="0" xfId="0" applyNumberFormat="1" applyFill="1"/>
    <xf numFmtId="167" fontId="7" fillId="0" borderId="0" xfId="4" applyNumberFormat="1" applyFont="1" applyFill="1" applyBorder="1"/>
    <xf numFmtId="0" fontId="8" fillId="0" borderId="0" xfId="0" applyFont="1" applyFill="1" applyBorder="1" applyAlignment="1">
      <alignment wrapText="1"/>
    </xf>
    <xf numFmtId="0" fontId="0" fillId="0" borderId="0" xfId="0" applyFill="1" applyAlignment="1">
      <alignment horizontal="left" wrapText="1" indent="1"/>
    </xf>
    <xf numFmtId="0" fontId="0" fillId="0" borderId="0" xfId="0" applyFill="1" applyAlignment="1">
      <alignment horizontal="left" wrapText="1"/>
    </xf>
    <xf numFmtId="4" fontId="0" fillId="0" borderId="0" xfId="0" applyNumberFormat="1" applyFill="1" applyAlignment="1">
      <alignment horizontal="center"/>
    </xf>
    <xf numFmtId="0" fontId="8" fillId="0" borderId="1" xfId="0" applyFont="1" applyFill="1" applyBorder="1"/>
    <xf numFmtId="167" fontId="0" fillId="0" borderId="0" xfId="1" applyNumberFormat="1" applyFont="1" applyFill="1"/>
    <xf numFmtId="169" fontId="0" fillId="0" borderId="0" xfId="0" applyNumberFormat="1" applyFill="1"/>
    <xf numFmtId="4" fontId="0" fillId="0" borderId="0" xfId="0" applyNumberFormat="1" applyFill="1"/>
    <xf numFmtId="0" fontId="8" fillId="0" borderId="0" xfId="0" applyFont="1" applyFill="1" applyAlignment="1">
      <alignment horizontal="left"/>
    </xf>
    <xf numFmtId="3" fontId="6" fillId="0" borderId="0" xfId="0" applyNumberFormat="1" applyFont="1" applyFill="1" applyAlignment="1">
      <alignment horizontal="center"/>
    </xf>
    <xf numFmtId="0" fontId="6" fillId="0" borderId="0" xfId="0" applyFont="1" applyFill="1" applyAlignment="1">
      <alignment horizontal="center" wrapText="1"/>
    </xf>
    <xf numFmtId="9" fontId="0" fillId="0" borderId="0" xfId="0" applyNumberFormat="1" applyFont="1" applyFill="1" applyAlignment="1">
      <alignment horizontal="center" wrapText="1"/>
    </xf>
    <xf numFmtId="0" fontId="0" fillId="0" borderId="0" xfId="0" applyFont="1" applyFill="1" applyAlignment="1">
      <alignment horizontal="center" wrapText="1"/>
    </xf>
    <xf numFmtId="164" fontId="0" fillId="0" borderId="0" xfId="0" applyNumberFormat="1" applyFont="1" applyFill="1" applyAlignment="1">
      <alignment horizontal="center" wrapText="1"/>
    </xf>
    <xf numFmtId="2" fontId="6" fillId="0" borderId="0" xfId="2" applyNumberFormat="1" applyFill="1" applyAlignment="1">
      <alignment horizontal="center"/>
    </xf>
    <xf numFmtId="2" fontId="0" fillId="0" borderId="0" xfId="2" applyNumberFormat="1" applyFont="1" applyFill="1" applyAlignment="1">
      <alignment horizontal="center"/>
    </xf>
    <xf numFmtId="168" fontId="6" fillId="0" borderId="0" xfId="2" applyNumberFormat="1" applyFill="1" applyAlignment="1">
      <alignment horizontal="center"/>
    </xf>
    <xf numFmtId="3" fontId="8" fillId="0" borderId="0" xfId="0" applyNumberFormat="1" applyFont="1" applyFill="1" applyAlignment="1">
      <alignment horizontal="center"/>
    </xf>
    <xf numFmtId="171" fontId="0" fillId="0" borderId="0" xfId="0" applyNumberFormat="1" applyFill="1" applyAlignment="1">
      <alignment horizontal="center"/>
    </xf>
    <xf numFmtId="165" fontId="6" fillId="0" borderId="0" xfId="1" applyFont="1" applyFill="1" applyAlignment="1">
      <alignment horizontal="center"/>
    </xf>
    <xf numFmtId="9" fontId="6" fillId="0" borderId="0" xfId="2" applyNumberFormat="1" applyFont="1" applyFill="1" applyAlignment="1">
      <alignment horizontal="center"/>
    </xf>
    <xf numFmtId="168" fontId="6" fillId="0" borderId="0" xfId="2" applyNumberFormat="1" applyFont="1" applyFill="1" applyAlignment="1">
      <alignment horizontal="center"/>
    </xf>
    <xf numFmtId="168" fontId="0" fillId="0" borderId="0" xfId="2" applyNumberFormat="1" applyFont="1" applyFill="1" applyAlignment="1">
      <alignment horizontal="center"/>
    </xf>
    <xf numFmtId="168" fontId="0" fillId="0" borderId="0" xfId="0" applyNumberFormat="1" applyFill="1" applyAlignment="1">
      <alignment horizontal="center"/>
    </xf>
    <xf numFmtId="9" fontId="0" fillId="0" borderId="0" xfId="2" applyNumberFormat="1"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left" indent="1"/>
    </xf>
    <xf numFmtId="0" fontId="0" fillId="0" borderId="0" xfId="0" applyFont="1" applyFill="1" applyBorder="1" applyAlignment="1"/>
    <xf numFmtId="0" fontId="8" fillId="0" borderId="0" xfId="0" applyFont="1" applyFill="1" applyBorder="1" applyAlignment="1"/>
    <xf numFmtId="0" fontId="8" fillId="0" borderId="0" xfId="0" applyFont="1" applyFill="1" applyAlignment="1">
      <alignment wrapText="1"/>
    </xf>
    <xf numFmtId="169" fontId="0" fillId="0" borderId="0" xfId="0" applyNumberFormat="1" applyFont="1" applyFill="1" applyAlignment="1">
      <alignment horizontal="center"/>
    </xf>
    <xf numFmtId="3" fontId="6" fillId="0" borderId="0" xfId="1" applyNumberFormat="1" applyFill="1" applyAlignment="1">
      <alignment horizontal="center"/>
    </xf>
    <xf numFmtId="3" fontId="6" fillId="0" borderId="0" xfId="1" applyNumberFormat="1" applyFill="1" applyAlignment="1"/>
    <xf numFmtId="3" fontId="6" fillId="0" borderId="0" xfId="1" applyNumberFormat="1" applyFill="1" applyAlignment="1">
      <alignment horizontal="left"/>
    </xf>
    <xf numFmtId="167" fontId="0" fillId="0" borderId="0" xfId="1" applyNumberFormat="1" applyFont="1" applyFill="1" applyAlignment="1">
      <alignment horizontal="center" wrapText="1"/>
    </xf>
    <xf numFmtId="167" fontId="6" fillId="0" borderId="0" xfId="1" applyNumberFormat="1" applyFill="1" applyAlignment="1">
      <alignment horizontal="center" wrapText="1"/>
    </xf>
    <xf numFmtId="0" fontId="0" fillId="0" borderId="0" xfId="0" applyFont="1" applyAlignment="1">
      <alignment vertical="center" wrapText="1"/>
    </xf>
    <xf numFmtId="0" fontId="0" fillId="0" borderId="0" xfId="0" applyFont="1" applyFill="1" applyBorder="1"/>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1" xfId="0" applyFont="1" applyFill="1" applyBorder="1"/>
    <xf numFmtId="0" fontId="0" fillId="0" borderId="0" xfId="0" applyFont="1" applyFill="1" applyAlignment="1">
      <alignment horizontal="left" wrapText="1"/>
    </xf>
    <xf numFmtId="165" fontId="6" fillId="0" borderId="0" xfId="1" applyFont="1" applyAlignment="1"/>
    <xf numFmtId="2" fontId="0" fillId="0" borderId="0" xfId="0" applyNumberFormat="1" applyFont="1" applyFill="1" applyAlignment="1">
      <alignment horizontal="center"/>
    </xf>
    <xf numFmtId="1" fontId="0" fillId="0" borderId="0" xfId="0" applyNumberFormat="1" applyFont="1" applyFill="1" applyAlignment="1">
      <alignment horizontal="center"/>
    </xf>
    <xf numFmtId="0" fontId="0" fillId="0" borderId="0" xfId="0" applyFont="1" applyFill="1" applyAlignment="1">
      <alignment horizontal="left" wrapText="1"/>
    </xf>
    <xf numFmtId="0" fontId="8" fillId="0" borderId="0" xfId="0" applyFont="1" applyAlignment="1">
      <alignment horizontal="left" wrapText="1"/>
    </xf>
    <xf numFmtId="0" fontId="0" fillId="0" borderId="0" xfId="0" applyFont="1" applyFill="1" applyAlignment="1">
      <alignment horizontal="left" vertical="center" wrapText="1"/>
    </xf>
    <xf numFmtId="0" fontId="10" fillId="0" borderId="0" xfId="0" applyFont="1" applyAlignment="1">
      <alignment horizontal="left" wrapText="1"/>
    </xf>
    <xf numFmtId="43" fontId="6" fillId="0" borderId="0" xfId="1" applyNumberFormat="1" applyAlignment="1">
      <alignment horizontal="center"/>
    </xf>
    <xf numFmtId="0" fontId="2" fillId="0" borderId="0" xfId="3" applyFont="1" applyFill="1" applyBorder="1" applyAlignment="1">
      <alignment wrapText="1"/>
    </xf>
    <xf numFmtId="0" fontId="1" fillId="0" borderId="0" xfId="3" applyFont="1" applyBorder="1"/>
    <xf numFmtId="0" fontId="8" fillId="0" borderId="0" xfId="0" applyFont="1" applyFill="1" applyBorder="1"/>
    <xf numFmtId="0" fontId="0" fillId="0" borderId="0" xfId="0" applyFill="1" applyBorder="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Alignment="1">
      <alignment horizontal="left" vertical="top" wrapText="1"/>
    </xf>
  </cellXfs>
  <cellStyles count="5">
    <cellStyle name="Comma" xfId="1" builtinId="3"/>
    <cellStyle name="Comma 2" xf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workbookViewId="0">
      <pane xSplit="2" ySplit="2" topLeftCell="C15" activePane="bottomRight" state="frozen"/>
      <selection pane="topRight" activeCell="C1" sqref="C1"/>
      <selection pane="bottomLeft" activeCell="A3" sqref="A3"/>
      <selection pane="bottomRight" activeCell="K21" sqref="K21"/>
    </sheetView>
  </sheetViews>
  <sheetFormatPr defaultRowHeight="13.2" x14ac:dyDescent="0.25"/>
  <cols>
    <col min="1" max="1" width="2.33203125" customWidth="1"/>
    <col min="2" max="2" width="55.6640625" style="1" customWidth="1"/>
    <col min="3" max="5" width="13.88671875" style="13" customWidth="1"/>
    <col min="6" max="7" width="16.5546875" style="13" customWidth="1"/>
    <col min="8" max="9" width="13.88671875" style="13" customWidth="1"/>
  </cols>
  <sheetData>
    <row r="2" spans="2:9" x14ac:dyDescent="0.25">
      <c r="B2" s="7"/>
      <c r="C2" s="10" t="s">
        <v>0</v>
      </c>
      <c r="D2" s="10" t="s">
        <v>1</v>
      </c>
      <c r="E2" s="10" t="s">
        <v>2</v>
      </c>
      <c r="F2" s="10" t="s">
        <v>3</v>
      </c>
      <c r="G2" s="10" t="s">
        <v>4</v>
      </c>
      <c r="H2" s="10" t="s">
        <v>5</v>
      </c>
      <c r="I2" s="10" t="s">
        <v>6</v>
      </c>
    </row>
    <row r="3" spans="2:9" x14ac:dyDescent="0.25">
      <c r="B3" s="90" t="s">
        <v>7</v>
      </c>
      <c r="C3" s="46"/>
      <c r="D3" s="46"/>
      <c r="E3" s="46"/>
      <c r="F3" s="46"/>
      <c r="G3" s="46"/>
      <c r="H3" s="46"/>
      <c r="I3" s="46"/>
    </row>
    <row r="4" spans="2:9" x14ac:dyDescent="0.25">
      <c r="B4" s="40" t="s">
        <v>8</v>
      </c>
      <c r="C4" s="45"/>
      <c r="D4" s="45"/>
      <c r="E4" s="45"/>
      <c r="F4" s="45"/>
      <c r="G4" s="45"/>
      <c r="H4" s="45"/>
      <c r="I4" s="45"/>
    </row>
    <row r="5" spans="2:9" x14ac:dyDescent="0.25">
      <c r="B5" s="91" t="s">
        <v>9</v>
      </c>
      <c r="C5" s="16">
        <v>1</v>
      </c>
      <c r="D5" s="16">
        <v>1</v>
      </c>
      <c r="E5" s="16">
        <v>1</v>
      </c>
      <c r="F5" s="54" t="s">
        <v>10</v>
      </c>
      <c r="G5" s="54" t="s">
        <v>10</v>
      </c>
      <c r="H5" s="16">
        <v>1</v>
      </c>
      <c r="I5" s="54" t="s">
        <v>10</v>
      </c>
    </row>
    <row r="6" spans="2:9" x14ac:dyDescent="0.25">
      <c r="B6" s="91" t="s">
        <v>11</v>
      </c>
      <c r="C6" s="16">
        <v>1</v>
      </c>
      <c r="D6" s="16">
        <v>1</v>
      </c>
      <c r="E6" s="16">
        <v>1</v>
      </c>
      <c r="F6" s="16">
        <v>1</v>
      </c>
      <c r="G6" s="16">
        <v>1</v>
      </c>
      <c r="H6" s="16">
        <v>1</v>
      </c>
      <c r="I6" s="16">
        <v>1</v>
      </c>
    </row>
    <row r="7" spans="2:9" x14ac:dyDescent="0.25">
      <c r="B7" s="91" t="s">
        <v>12</v>
      </c>
      <c r="C7" s="16">
        <v>0.3</v>
      </c>
      <c r="D7" s="16">
        <v>1</v>
      </c>
      <c r="E7" s="16">
        <v>1</v>
      </c>
      <c r="F7" s="16">
        <v>1</v>
      </c>
      <c r="G7" s="16">
        <v>1</v>
      </c>
      <c r="H7" s="16">
        <v>1</v>
      </c>
      <c r="I7" s="16">
        <v>1</v>
      </c>
    </row>
    <row r="8" spans="2:9" x14ac:dyDescent="0.25">
      <c r="B8" s="91" t="s">
        <v>13</v>
      </c>
      <c r="C8" s="16">
        <v>1</v>
      </c>
      <c r="D8" s="16">
        <v>1</v>
      </c>
      <c r="E8" s="16">
        <v>1</v>
      </c>
      <c r="F8" s="16">
        <v>1</v>
      </c>
      <c r="G8" s="16">
        <v>1</v>
      </c>
      <c r="H8" s="16">
        <v>1</v>
      </c>
      <c r="I8" s="16">
        <v>1</v>
      </c>
    </row>
    <row r="9" spans="2:9" x14ac:dyDescent="0.25">
      <c r="B9" s="92"/>
      <c r="C9" s="54"/>
      <c r="D9" s="54"/>
      <c r="E9" s="54"/>
      <c r="F9" s="54"/>
      <c r="G9" s="54"/>
      <c r="H9" s="54"/>
      <c r="I9" s="54"/>
    </row>
    <row r="10" spans="2:9" x14ac:dyDescent="0.25">
      <c r="B10" s="92" t="s">
        <v>14</v>
      </c>
      <c r="C10" s="54"/>
      <c r="D10" s="54"/>
      <c r="E10" s="54"/>
      <c r="F10" s="54"/>
      <c r="G10" s="54"/>
      <c r="H10" s="54"/>
      <c r="I10" s="54"/>
    </row>
    <row r="11" spans="2:9" x14ac:dyDescent="0.25">
      <c r="B11" s="91" t="s">
        <v>9</v>
      </c>
      <c r="C11" s="16">
        <v>1</v>
      </c>
      <c r="D11" s="16" t="s">
        <v>15</v>
      </c>
      <c r="E11" s="16">
        <v>1</v>
      </c>
      <c r="F11" s="54" t="s">
        <v>10</v>
      </c>
      <c r="G11" s="54" t="s">
        <v>10</v>
      </c>
      <c r="H11" s="16">
        <v>1</v>
      </c>
      <c r="I11" s="54" t="s">
        <v>10</v>
      </c>
    </row>
    <row r="12" spans="2:9" x14ac:dyDescent="0.25">
      <c r="B12" s="91" t="s">
        <v>11</v>
      </c>
      <c r="C12" s="16">
        <v>1</v>
      </c>
      <c r="D12" s="16">
        <v>1</v>
      </c>
      <c r="E12" s="16">
        <v>1</v>
      </c>
      <c r="F12" s="16">
        <v>1</v>
      </c>
      <c r="G12" s="16">
        <v>1</v>
      </c>
      <c r="H12" s="16">
        <v>0.99</v>
      </c>
      <c r="I12" s="16">
        <v>1</v>
      </c>
    </row>
    <row r="13" spans="2:9" x14ac:dyDescent="0.25">
      <c r="B13" s="91" t="s">
        <v>12</v>
      </c>
      <c r="C13" s="16">
        <v>0.3</v>
      </c>
      <c r="D13" s="16">
        <v>1</v>
      </c>
      <c r="E13" s="16">
        <v>1</v>
      </c>
      <c r="F13" s="16">
        <v>1</v>
      </c>
      <c r="G13" s="16">
        <v>1</v>
      </c>
      <c r="H13" s="16">
        <v>1</v>
      </c>
      <c r="I13" s="16">
        <v>0.94</v>
      </c>
    </row>
    <row r="14" spans="2:9" x14ac:dyDescent="0.25">
      <c r="B14" s="92"/>
      <c r="C14" s="54"/>
      <c r="D14" s="54"/>
      <c r="E14" s="54"/>
      <c r="F14" s="54"/>
      <c r="G14" s="54"/>
      <c r="H14" s="54"/>
      <c r="I14" s="54"/>
    </row>
    <row r="15" spans="2:9" x14ac:dyDescent="0.25">
      <c r="B15" s="36" t="s">
        <v>16</v>
      </c>
      <c r="C15" s="54"/>
      <c r="D15" s="54"/>
      <c r="E15" s="54"/>
      <c r="F15" s="54"/>
      <c r="G15" s="54"/>
      <c r="H15" s="54"/>
      <c r="I15" s="54"/>
    </row>
    <row r="16" spans="2:9" x14ac:dyDescent="0.25">
      <c r="B16" s="92" t="s">
        <v>17</v>
      </c>
      <c r="C16" s="54">
        <v>0</v>
      </c>
      <c r="D16" s="54">
        <v>0</v>
      </c>
      <c r="E16" s="54">
        <v>0</v>
      </c>
      <c r="F16" s="54">
        <v>0</v>
      </c>
      <c r="G16" s="54">
        <v>0</v>
      </c>
      <c r="H16" s="54">
        <v>0</v>
      </c>
      <c r="I16" s="54">
        <v>0</v>
      </c>
    </row>
    <row r="17" spans="2:9" x14ac:dyDescent="0.25">
      <c r="B17" s="92"/>
      <c r="C17" s="54"/>
      <c r="D17" s="54"/>
      <c r="E17" s="54"/>
      <c r="F17" s="54"/>
      <c r="G17" s="54"/>
      <c r="H17" s="54"/>
      <c r="I17" s="54"/>
    </row>
    <row r="18" spans="2:9" x14ac:dyDescent="0.25">
      <c r="B18" s="36" t="s">
        <v>18</v>
      </c>
      <c r="C18" s="54"/>
      <c r="D18" s="54"/>
      <c r="E18" s="54"/>
      <c r="F18" s="54"/>
      <c r="G18" s="54"/>
      <c r="H18" s="54"/>
      <c r="I18" s="54"/>
    </row>
    <row r="19" spans="2:9" ht="26.4" x14ac:dyDescent="0.25">
      <c r="B19" s="40" t="s">
        <v>19</v>
      </c>
      <c r="C19" s="55">
        <v>0</v>
      </c>
      <c r="D19" s="55">
        <v>0</v>
      </c>
      <c r="E19" s="55">
        <v>0</v>
      </c>
      <c r="F19" s="55" t="s">
        <v>10</v>
      </c>
      <c r="G19" s="55">
        <v>0</v>
      </c>
      <c r="H19" s="55" t="s">
        <v>10</v>
      </c>
      <c r="I19" s="55" t="s">
        <v>10</v>
      </c>
    </row>
    <row r="20" spans="2:9" x14ac:dyDescent="0.25">
      <c r="B20" s="91" t="s">
        <v>20</v>
      </c>
      <c r="C20" s="55">
        <v>0</v>
      </c>
      <c r="D20" s="55">
        <v>0</v>
      </c>
      <c r="E20" s="55">
        <v>0</v>
      </c>
      <c r="F20" s="62" t="s">
        <v>10</v>
      </c>
      <c r="G20" s="55">
        <v>0</v>
      </c>
      <c r="H20" s="62" t="s">
        <v>10</v>
      </c>
      <c r="I20" s="62" t="s">
        <v>10</v>
      </c>
    </row>
    <row r="21" spans="2:9" x14ac:dyDescent="0.25">
      <c r="B21" s="91" t="s">
        <v>21</v>
      </c>
      <c r="C21" s="55">
        <v>0</v>
      </c>
      <c r="D21" s="55">
        <v>0</v>
      </c>
      <c r="E21" s="55">
        <v>0</v>
      </c>
      <c r="F21" s="55" t="s">
        <v>10</v>
      </c>
      <c r="G21" s="55">
        <v>0</v>
      </c>
      <c r="H21" s="55" t="s">
        <v>10</v>
      </c>
      <c r="I21" s="55" t="s">
        <v>10</v>
      </c>
    </row>
    <row r="22" spans="2:9" x14ac:dyDescent="0.25">
      <c r="B22" s="91" t="s">
        <v>22</v>
      </c>
      <c r="C22" s="55">
        <v>0</v>
      </c>
      <c r="D22" s="55">
        <v>0</v>
      </c>
      <c r="E22" s="55">
        <v>0</v>
      </c>
      <c r="F22" s="55" t="s">
        <v>10</v>
      </c>
      <c r="G22" s="55">
        <v>0</v>
      </c>
      <c r="H22" s="55" t="s">
        <v>10</v>
      </c>
      <c r="I22" s="55" t="s">
        <v>10</v>
      </c>
    </row>
    <row r="23" spans="2:9" x14ac:dyDescent="0.25">
      <c r="B23" s="92"/>
      <c r="C23" s="55"/>
      <c r="D23" s="55"/>
      <c r="E23" s="55"/>
      <c r="F23" s="55"/>
      <c r="G23" s="55"/>
      <c r="H23" s="55"/>
      <c r="I23" s="55"/>
    </row>
    <row r="24" spans="2:9" x14ac:dyDescent="0.25">
      <c r="B24" s="36" t="s">
        <v>23</v>
      </c>
      <c r="C24" s="55"/>
      <c r="D24" s="55"/>
      <c r="E24" s="55"/>
      <c r="F24" s="55"/>
      <c r="G24" s="55"/>
      <c r="H24" s="55"/>
      <c r="I24" s="55"/>
    </row>
    <row r="25" spans="2:9" ht="26.4" x14ac:dyDescent="0.25">
      <c r="B25" s="40" t="s">
        <v>24</v>
      </c>
      <c r="C25" s="62">
        <v>1</v>
      </c>
      <c r="D25" s="62">
        <v>1</v>
      </c>
      <c r="E25" s="55" t="s">
        <v>10</v>
      </c>
      <c r="F25" s="55" t="s">
        <v>10</v>
      </c>
      <c r="G25" s="55" t="s">
        <v>10</v>
      </c>
      <c r="H25" s="55" t="s">
        <v>10</v>
      </c>
      <c r="I25" s="55" t="s">
        <v>10</v>
      </c>
    </row>
    <row r="26" spans="2:9" ht="26.4" x14ac:dyDescent="0.25">
      <c r="B26" s="92" t="s">
        <v>25</v>
      </c>
      <c r="C26" s="55" t="s">
        <v>26</v>
      </c>
      <c r="D26" s="55" t="s">
        <v>26</v>
      </c>
      <c r="E26" s="55" t="s">
        <v>10</v>
      </c>
      <c r="F26" s="55" t="s">
        <v>10</v>
      </c>
      <c r="G26" s="55" t="s">
        <v>10</v>
      </c>
      <c r="H26" s="55" t="s">
        <v>10</v>
      </c>
      <c r="I26" s="55" t="s">
        <v>10</v>
      </c>
    </row>
    <row r="27" spans="2:9" x14ac:dyDescent="0.25">
      <c r="B27" s="20"/>
    </row>
    <row r="28" spans="2:9" x14ac:dyDescent="0.25">
      <c r="B28" s="20"/>
    </row>
    <row r="29" spans="2:9" x14ac:dyDescent="0.25">
      <c r="B29" s="20"/>
    </row>
    <row r="30" spans="2:9" x14ac:dyDescent="0.25">
      <c r="B30" s="20"/>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2"/>
  <sheetViews>
    <sheetView topLeftCell="A28" workbookViewId="0">
      <selection activeCell="F44" sqref="F44"/>
    </sheetView>
  </sheetViews>
  <sheetFormatPr defaultRowHeight="13.2" x14ac:dyDescent="0.25"/>
  <cols>
    <col min="1" max="1" width="4.5546875" customWidth="1"/>
    <col min="2" max="2" width="38.5546875" bestFit="1" customWidth="1"/>
    <col min="3" max="5" width="22.44140625" customWidth="1"/>
    <col min="6" max="6" width="13.33203125" customWidth="1"/>
    <col min="7" max="7" width="10" bestFit="1" customWidth="1"/>
    <col min="8" max="8" width="13.88671875" bestFit="1" customWidth="1"/>
  </cols>
  <sheetData>
    <row r="2" spans="2:6" x14ac:dyDescent="0.25">
      <c r="B2" s="39" t="s">
        <v>27</v>
      </c>
      <c r="C2" s="10" t="s">
        <v>28</v>
      </c>
      <c r="D2" s="10" t="s">
        <v>29</v>
      </c>
      <c r="E2" s="10" t="s">
        <v>30</v>
      </c>
      <c r="F2" s="10" t="s">
        <v>31</v>
      </c>
    </row>
    <row r="3" spans="2:6" x14ac:dyDescent="0.25">
      <c r="B3" s="52" t="s">
        <v>32</v>
      </c>
      <c r="C3" s="15">
        <v>61.6</v>
      </c>
      <c r="D3" s="15">
        <v>276.2</v>
      </c>
      <c r="E3" s="15">
        <v>813.9</v>
      </c>
      <c r="F3" s="15">
        <f>SUM(C3:E3)</f>
        <v>1151.7</v>
      </c>
    </row>
    <row r="4" spans="2:6" x14ac:dyDescent="0.25">
      <c r="B4" s="52" t="s">
        <v>33</v>
      </c>
      <c r="C4" s="15">
        <v>155.5</v>
      </c>
      <c r="D4" s="15">
        <v>542.9</v>
      </c>
      <c r="E4" s="15">
        <v>730.5</v>
      </c>
      <c r="F4" s="15">
        <f>SUM(C4:E4)</f>
        <v>1428.9</v>
      </c>
    </row>
    <row r="5" spans="2:6" x14ac:dyDescent="0.25">
      <c r="B5" s="52" t="s">
        <v>34</v>
      </c>
      <c r="C5" s="14">
        <v>69.400000000000006</v>
      </c>
      <c r="D5" s="14">
        <v>59.9</v>
      </c>
      <c r="E5" s="14">
        <v>86.6</v>
      </c>
      <c r="F5" s="15">
        <f t="shared" ref="F5:F8" si="0">SUM(C5:E5)</f>
        <v>215.9</v>
      </c>
    </row>
    <row r="6" spans="2:6" x14ac:dyDescent="0.25">
      <c r="B6" s="52" t="s">
        <v>272</v>
      </c>
      <c r="C6" s="109">
        <v>36.630000000000003</v>
      </c>
      <c r="D6" s="49" t="s">
        <v>10</v>
      </c>
      <c r="E6" s="49" t="s">
        <v>10</v>
      </c>
      <c r="F6" s="15">
        <f t="shared" si="0"/>
        <v>36.630000000000003</v>
      </c>
    </row>
    <row r="7" spans="2:6" x14ac:dyDescent="0.25">
      <c r="B7" s="52" t="s">
        <v>268</v>
      </c>
      <c r="C7" s="135">
        <v>7.42</v>
      </c>
      <c r="D7" s="135">
        <v>38.619999999999997</v>
      </c>
      <c r="E7" s="135">
        <v>106.83</v>
      </c>
      <c r="F7" s="15">
        <f>SUM(C7:E7)</f>
        <v>152.87</v>
      </c>
    </row>
    <row r="8" spans="2:6" x14ac:dyDescent="0.25">
      <c r="B8" s="52" t="s">
        <v>35</v>
      </c>
      <c r="C8" s="14">
        <v>0.05</v>
      </c>
      <c r="D8" s="14">
        <v>1.25</v>
      </c>
      <c r="E8" s="60">
        <v>13.315144999999999</v>
      </c>
      <c r="F8" s="15">
        <f t="shared" si="0"/>
        <v>14.615145</v>
      </c>
    </row>
    <row r="9" spans="2:6" x14ac:dyDescent="0.25">
      <c r="B9" s="139" t="s">
        <v>262</v>
      </c>
      <c r="C9" s="142">
        <f>(C3-SUM(C4:C8))</f>
        <v>-207.40000000000006</v>
      </c>
      <c r="D9" s="142">
        <f t="shared" ref="D9:F9" si="1">(D3-SUM(D4:D8))</f>
        <v>-366.46999999999997</v>
      </c>
      <c r="E9" s="142">
        <f t="shared" si="1"/>
        <v>-123.34514500000012</v>
      </c>
      <c r="F9" s="142">
        <f t="shared" si="1"/>
        <v>-697.21514500000012</v>
      </c>
    </row>
    <row r="10" spans="2:6" x14ac:dyDescent="0.25">
      <c r="C10" s="14"/>
      <c r="D10" s="14"/>
      <c r="E10" s="14"/>
      <c r="F10" s="14"/>
    </row>
    <row r="11" spans="2:6" x14ac:dyDescent="0.25">
      <c r="B11" s="52"/>
    </row>
    <row r="12" spans="2:6" x14ac:dyDescent="0.25">
      <c r="B12" s="86" t="s">
        <v>36</v>
      </c>
      <c r="C12" s="93">
        <v>1.05</v>
      </c>
      <c r="D12" s="55" t="s">
        <v>10</v>
      </c>
      <c r="E12" s="55" t="s">
        <v>10</v>
      </c>
      <c r="F12" s="93">
        <f>SUM(C12:E12)</f>
        <v>1.05</v>
      </c>
    </row>
    <row r="13" spans="2:6" x14ac:dyDescent="0.25">
      <c r="B13" s="35" t="s">
        <v>37</v>
      </c>
      <c r="C13" s="55" t="s">
        <v>10</v>
      </c>
      <c r="D13" s="62">
        <v>0.05</v>
      </c>
      <c r="E13" s="62">
        <v>0.1</v>
      </c>
      <c r="F13" s="55" t="s">
        <v>10</v>
      </c>
    </row>
    <row r="14" spans="2:6" x14ac:dyDescent="0.25">
      <c r="B14" s="138"/>
      <c r="C14" s="55"/>
      <c r="D14" s="62"/>
      <c r="E14" s="62"/>
      <c r="F14" s="55"/>
    </row>
    <row r="15" spans="2:6" x14ac:dyDescent="0.25">
      <c r="B15" s="36" t="s">
        <v>269</v>
      </c>
      <c r="C15" s="55"/>
      <c r="D15" s="62"/>
      <c r="E15" s="62"/>
      <c r="F15" s="55"/>
    </row>
    <row r="16" spans="2:6" x14ac:dyDescent="0.25">
      <c r="B16" s="138" t="s">
        <v>270</v>
      </c>
      <c r="C16" s="86"/>
      <c r="D16" s="86"/>
      <c r="E16" s="86"/>
      <c r="F16" s="86"/>
    </row>
    <row r="17" spans="2:8" ht="26.4" x14ac:dyDescent="0.25">
      <c r="B17" s="52" t="s">
        <v>271</v>
      </c>
      <c r="C17" s="86"/>
      <c r="D17" s="86"/>
      <c r="E17" s="86"/>
      <c r="F17" s="86"/>
    </row>
    <row r="18" spans="2:8" x14ac:dyDescent="0.25">
      <c r="B18" s="141"/>
      <c r="C18" s="86"/>
      <c r="D18" s="86"/>
      <c r="E18" s="86"/>
      <c r="F18" s="86"/>
    </row>
    <row r="19" spans="2:8" x14ac:dyDescent="0.25">
      <c r="B19" s="94"/>
      <c r="C19" s="33" t="s">
        <v>0</v>
      </c>
      <c r="D19" s="33" t="s">
        <v>1</v>
      </c>
      <c r="E19" s="33" t="s">
        <v>2</v>
      </c>
      <c r="F19" s="33" t="s">
        <v>31</v>
      </c>
    </row>
    <row r="20" spans="2:8" x14ac:dyDescent="0.25">
      <c r="B20" s="61" t="s">
        <v>38</v>
      </c>
      <c r="C20" s="86"/>
      <c r="D20" s="86"/>
      <c r="E20" s="86"/>
      <c r="F20" s="86"/>
    </row>
    <row r="21" spans="2:8" x14ac:dyDescent="0.25">
      <c r="B21" s="35" t="s">
        <v>264</v>
      </c>
      <c r="C21" s="27">
        <v>322570000</v>
      </c>
      <c r="D21" s="95">
        <v>245387316</v>
      </c>
      <c r="E21" s="37">
        <v>62670029</v>
      </c>
      <c r="F21" s="88">
        <f>SUM(C21:E21)</f>
        <v>630627345</v>
      </c>
      <c r="H21" s="27"/>
    </row>
    <row r="22" spans="2:8" x14ac:dyDescent="0.25">
      <c r="B22" s="35" t="s">
        <v>263</v>
      </c>
      <c r="C22" s="37">
        <v>204430000</v>
      </c>
      <c r="D22" s="95">
        <v>234334441</v>
      </c>
      <c r="E22" s="124">
        <v>61938438</v>
      </c>
      <c r="F22" s="88">
        <f t="shared" ref="F22:F23" si="2">SUM(C22:E22)</f>
        <v>500702879</v>
      </c>
      <c r="H22" s="27"/>
    </row>
    <row r="23" spans="2:8" x14ac:dyDescent="0.25">
      <c r="B23" s="35" t="s">
        <v>265</v>
      </c>
      <c r="C23" s="37">
        <v>8470000</v>
      </c>
      <c r="D23" s="95">
        <v>11052875</v>
      </c>
      <c r="E23" s="37">
        <v>46047468</v>
      </c>
      <c r="F23" s="88">
        <f t="shared" si="2"/>
        <v>65570343</v>
      </c>
      <c r="H23" s="27"/>
    </row>
    <row r="24" spans="2:8" ht="39.6" x14ac:dyDescent="0.25">
      <c r="B24" s="140" t="s">
        <v>266</v>
      </c>
      <c r="C24" s="40" t="s">
        <v>267</v>
      </c>
      <c r="D24" s="84" t="s">
        <v>39</v>
      </c>
      <c r="E24" s="84" t="s">
        <v>40</v>
      </c>
      <c r="F24" s="86"/>
    </row>
    <row r="25" spans="2:8" x14ac:dyDescent="0.25">
      <c r="B25" s="35"/>
      <c r="C25" s="40"/>
      <c r="D25" s="84"/>
      <c r="E25" s="84"/>
      <c r="F25" s="86"/>
    </row>
    <row r="26" spans="2:8" s="86" customFormat="1" x14ac:dyDescent="0.25">
      <c r="B26" s="36" t="s">
        <v>41</v>
      </c>
      <c r="C26" s="33" t="s">
        <v>0</v>
      </c>
      <c r="D26" s="33" t="s">
        <v>1</v>
      </c>
      <c r="E26" s="33" t="s">
        <v>2</v>
      </c>
      <c r="F26" s="33" t="s">
        <v>31</v>
      </c>
    </row>
    <row r="27" spans="2:8" s="86" customFormat="1" x14ac:dyDescent="0.25">
      <c r="B27" s="86" t="s">
        <v>42</v>
      </c>
      <c r="C27" s="88">
        <v>5975.45</v>
      </c>
      <c r="D27" s="88">
        <v>16015</v>
      </c>
      <c r="E27" s="88">
        <v>1027.1600000000001</v>
      </c>
      <c r="F27" s="88">
        <f>SUM(C27:E27)</f>
        <v>23017.61</v>
      </c>
    </row>
    <row r="28" spans="2:8" s="86" customFormat="1" x14ac:dyDescent="0.25">
      <c r="B28" s="86" t="s">
        <v>43</v>
      </c>
      <c r="C28" s="88">
        <v>50486.97</v>
      </c>
      <c r="D28" s="88">
        <v>70495.539999999994</v>
      </c>
      <c r="E28" s="88">
        <v>2929.75</v>
      </c>
      <c r="F28" s="88">
        <f>SUM(C28:E28)</f>
        <v>123912.26</v>
      </c>
    </row>
    <row r="29" spans="2:8" s="86" customFormat="1" x14ac:dyDescent="0.25">
      <c r="B29" s="86" t="s">
        <v>44</v>
      </c>
      <c r="C29" s="88">
        <v>9887.01</v>
      </c>
      <c r="D29" s="88">
        <v>12948.15</v>
      </c>
      <c r="E29" s="88">
        <v>964.66</v>
      </c>
      <c r="F29" s="88">
        <f t="shared" ref="F29:F30" si="3">SUM(C29:E29)</f>
        <v>23799.82</v>
      </c>
    </row>
    <row r="30" spans="2:8" s="86" customFormat="1" x14ac:dyDescent="0.25">
      <c r="B30" s="86" t="s">
        <v>45</v>
      </c>
      <c r="C30" s="88">
        <v>154000</v>
      </c>
      <c r="D30" s="88">
        <v>412000</v>
      </c>
      <c r="E30" s="88">
        <v>35000</v>
      </c>
      <c r="F30" s="88">
        <f t="shared" si="3"/>
        <v>601000</v>
      </c>
      <c r="G30" s="88"/>
    </row>
    <row r="31" spans="2:8" x14ac:dyDescent="0.25">
      <c r="B31" s="86"/>
      <c r="C31" s="86"/>
      <c r="D31" s="86"/>
      <c r="E31" s="86"/>
      <c r="F31" s="86"/>
    </row>
    <row r="32" spans="2:8" x14ac:dyDescent="0.25">
      <c r="B32" s="61" t="s">
        <v>241</v>
      </c>
      <c r="C32" s="86"/>
      <c r="D32" s="86"/>
      <c r="E32" s="86"/>
      <c r="F32" s="86"/>
    </row>
    <row r="33" spans="2:6" x14ac:dyDescent="0.25">
      <c r="B33" s="86" t="s">
        <v>46</v>
      </c>
      <c r="C33" s="88">
        <v>5423.28</v>
      </c>
      <c r="D33" s="88">
        <v>7907</v>
      </c>
      <c r="E33" s="88">
        <v>416.16</v>
      </c>
      <c r="F33" s="88">
        <f>SUM(C33:E33)</f>
        <v>13746.439999999999</v>
      </c>
    </row>
    <row r="34" spans="2:6" x14ac:dyDescent="0.25">
      <c r="B34" s="86" t="s">
        <v>47</v>
      </c>
      <c r="C34" s="88">
        <v>1496.4</v>
      </c>
      <c r="D34" s="88">
        <v>347.33</v>
      </c>
      <c r="E34" s="88" t="s">
        <v>15</v>
      </c>
      <c r="F34" s="88">
        <f>SUM(C34:E34)</f>
        <v>1843.73</v>
      </c>
    </row>
    <row r="35" spans="2:6" x14ac:dyDescent="0.25">
      <c r="B35" s="86" t="s">
        <v>48</v>
      </c>
      <c r="C35" s="88">
        <v>189.91</v>
      </c>
      <c r="D35" s="88">
        <v>312</v>
      </c>
      <c r="E35" s="88">
        <v>37.65</v>
      </c>
      <c r="F35" s="88">
        <f t="shared" ref="F35:F51" si="4">SUM(C35:E35)</f>
        <v>539.55999999999995</v>
      </c>
    </row>
    <row r="36" spans="2:6" x14ac:dyDescent="0.25">
      <c r="B36" s="86" t="s">
        <v>49</v>
      </c>
      <c r="C36" s="88">
        <v>417.98</v>
      </c>
      <c r="D36" s="88">
        <v>839.2</v>
      </c>
      <c r="E36" s="88">
        <v>43.84</v>
      </c>
      <c r="F36" s="88">
        <f t="shared" si="4"/>
        <v>1301.02</v>
      </c>
    </row>
    <row r="37" spans="2:6" x14ac:dyDescent="0.25">
      <c r="B37" s="86" t="s">
        <v>50</v>
      </c>
      <c r="C37" s="88">
        <v>24176.6</v>
      </c>
      <c r="D37" s="88">
        <v>12155.87</v>
      </c>
      <c r="E37" s="88">
        <v>4705.47</v>
      </c>
      <c r="F37" s="88">
        <f t="shared" si="4"/>
        <v>41037.94</v>
      </c>
    </row>
    <row r="38" spans="2:6" x14ac:dyDescent="0.25">
      <c r="B38" s="86" t="s">
        <v>51</v>
      </c>
      <c r="C38" s="88">
        <v>10.4</v>
      </c>
      <c r="D38" s="88">
        <v>2.42</v>
      </c>
      <c r="E38" s="88">
        <v>33.18</v>
      </c>
      <c r="F38" s="88">
        <f t="shared" si="4"/>
        <v>46</v>
      </c>
    </row>
    <row r="39" spans="2:6" x14ac:dyDescent="0.25">
      <c r="B39" s="86" t="s">
        <v>52</v>
      </c>
      <c r="C39" s="88">
        <v>832.5</v>
      </c>
      <c r="D39" s="88">
        <v>68.349999999999994</v>
      </c>
      <c r="E39" s="88">
        <v>42.02</v>
      </c>
      <c r="F39" s="88">
        <f t="shared" si="4"/>
        <v>942.87</v>
      </c>
    </row>
    <row r="40" spans="2:6" x14ac:dyDescent="0.25">
      <c r="B40" s="86" t="s">
        <v>53</v>
      </c>
      <c r="C40" s="88">
        <v>19.309999999999999</v>
      </c>
      <c r="D40" s="88">
        <v>23.39</v>
      </c>
      <c r="E40" s="96">
        <v>0.65</v>
      </c>
      <c r="F40" s="88">
        <f t="shared" si="4"/>
        <v>43.35</v>
      </c>
    </row>
    <row r="41" spans="2:6" x14ac:dyDescent="0.25">
      <c r="B41" s="86" t="s">
        <v>54</v>
      </c>
      <c r="C41" s="96">
        <v>7.0000000000000007E-2</v>
      </c>
      <c r="D41" s="96">
        <v>0.16</v>
      </c>
      <c r="E41" s="88" t="s">
        <v>15</v>
      </c>
      <c r="F41" s="88">
        <f t="shared" si="4"/>
        <v>0.23</v>
      </c>
    </row>
    <row r="42" spans="2:6" x14ac:dyDescent="0.25">
      <c r="B42" s="86" t="s">
        <v>55</v>
      </c>
      <c r="C42" s="88">
        <v>569.91</v>
      </c>
      <c r="D42" s="88">
        <v>515.39</v>
      </c>
      <c r="E42" s="88">
        <v>13.2</v>
      </c>
      <c r="F42" s="88">
        <f t="shared" si="4"/>
        <v>1098.5</v>
      </c>
    </row>
    <row r="43" spans="2:6" x14ac:dyDescent="0.25">
      <c r="B43" s="86" t="s">
        <v>56</v>
      </c>
      <c r="C43" s="88">
        <v>2</v>
      </c>
      <c r="D43" s="88" t="s">
        <v>15</v>
      </c>
      <c r="E43" s="88" t="s">
        <v>15</v>
      </c>
      <c r="F43" s="88">
        <f t="shared" si="4"/>
        <v>2</v>
      </c>
    </row>
    <row r="44" spans="2:6" x14ac:dyDescent="0.25">
      <c r="B44" s="86" t="s">
        <v>57</v>
      </c>
      <c r="C44" s="88">
        <v>108.9</v>
      </c>
      <c r="D44" s="88">
        <v>94.34</v>
      </c>
      <c r="E44" s="96">
        <v>1.1599999999999999</v>
      </c>
      <c r="F44" s="88">
        <f t="shared" si="4"/>
        <v>204.4</v>
      </c>
    </row>
    <row r="45" spans="2:6" x14ac:dyDescent="0.25">
      <c r="B45" s="86" t="s">
        <v>58</v>
      </c>
      <c r="C45" s="88">
        <v>1175.98</v>
      </c>
      <c r="D45" s="88">
        <v>376.08</v>
      </c>
      <c r="E45" s="88">
        <v>74.739999999999995</v>
      </c>
      <c r="F45" s="88">
        <f t="shared" si="4"/>
        <v>1626.8</v>
      </c>
    </row>
    <row r="46" spans="2:6" x14ac:dyDescent="0.25">
      <c r="B46" s="86" t="s">
        <v>59</v>
      </c>
      <c r="C46" s="88">
        <v>21.74</v>
      </c>
      <c r="D46" s="97">
        <v>0.25</v>
      </c>
      <c r="E46" s="88" t="s">
        <v>15</v>
      </c>
      <c r="F46" s="88">
        <f t="shared" si="4"/>
        <v>21.99</v>
      </c>
    </row>
    <row r="47" spans="2:6" x14ac:dyDescent="0.25">
      <c r="B47" s="86" t="s">
        <v>242</v>
      </c>
      <c r="C47" s="88">
        <v>57.92</v>
      </c>
      <c r="D47" s="97" t="s">
        <v>15</v>
      </c>
      <c r="E47" s="88" t="s">
        <v>15</v>
      </c>
      <c r="F47" s="88">
        <f t="shared" si="4"/>
        <v>57.92</v>
      </c>
    </row>
    <row r="48" spans="2:6" x14ac:dyDescent="0.25">
      <c r="B48" s="86" t="s">
        <v>243</v>
      </c>
      <c r="C48" s="88" t="s">
        <v>15</v>
      </c>
      <c r="D48" s="97" t="s">
        <v>15</v>
      </c>
      <c r="E48" s="88">
        <v>524.76</v>
      </c>
      <c r="F48" s="88">
        <f t="shared" si="4"/>
        <v>524.76</v>
      </c>
    </row>
    <row r="49" spans="2:6" x14ac:dyDescent="0.25">
      <c r="B49" s="86" t="s">
        <v>60</v>
      </c>
      <c r="C49" s="88">
        <v>567.61</v>
      </c>
      <c r="D49" s="88">
        <v>261.68</v>
      </c>
      <c r="E49" s="88">
        <v>15.96</v>
      </c>
      <c r="F49" s="88">
        <f t="shared" si="4"/>
        <v>845.25</v>
      </c>
    </row>
    <row r="50" spans="2:6" x14ac:dyDescent="0.25">
      <c r="B50" s="86" t="s">
        <v>61</v>
      </c>
      <c r="C50" s="88" t="s">
        <v>15</v>
      </c>
      <c r="D50" s="88">
        <v>10146.75</v>
      </c>
      <c r="E50" s="88" t="s">
        <v>15</v>
      </c>
      <c r="F50" s="88">
        <f t="shared" si="4"/>
        <v>10146.75</v>
      </c>
    </row>
    <row r="51" spans="2:6" x14ac:dyDescent="0.25">
      <c r="B51" s="86" t="s">
        <v>240</v>
      </c>
      <c r="C51" s="88"/>
      <c r="D51" s="88">
        <v>21018.28</v>
      </c>
      <c r="E51" s="88">
        <v>1028.0899999999999</v>
      </c>
      <c r="F51" s="88">
        <f t="shared" si="4"/>
        <v>22046.37</v>
      </c>
    </row>
    <row r="52" spans="2:6" ht="26.4" customHeight="1" x14ac:dyDescent="0.25">
      <c r="B52" s="30" t="s">
        <v>239</v>
      </c>
      <c r="C52" s="27">
        <f>SUM(C33:C50)</f>
        <v>35070.51</v>
      </c>
      <c r="D52" s="27">
        <f>SUM(D33:D51)</f>
        <v>54068.49</v>
      </c>
      <c r="E52" s="27">
        <f>SUM(E33:E51)</f>
        <v>6936.88</v>
      </c>
      <c r="F52" s="88">
        <f>SUM(C52:E52)</f>
        <v>96075.88</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7"/>
  <sheetViews>
    <sheetView workbookViewId="0">
      <pane xSplit="2" ySplit="2" topLeftCell="C3" activePane="bottomRight" state="frozen"/>
      <selection pane="topRight" activeCell="C1" sqref="C1"/>
      <selection pane="bottomLeft" activeCell="A3" sqref="A3"/>
      <selection pane="bottomRight" activeCell="F20" sqref="F20"/>
    </sheetView>
  </sheetViews>
  <sheetFormatPr defaultRowHeight="13.2" x14ac:dyDescent="0.25"/>
  <cols>
    <col min="1" max="1" width="2.33203125" customWidth="1"/>
    <col min="2" max="2" width="47" bestFit="1" customWidth="1"/>
    <col min="3" max="8" width="10.33203125" style="13" customWidth="1"/>
    <col min="9" max="10" width="10.44140625" style="13" customWidth="1"/>
  </cols>
  <sheetData>
    <row r="2" spans="2:11" x14ac:dyDescent="0.25">
      <c r="C2" s="9" t="s">
        <v>0</v>
      </c>
      <c r="D2" s="9" t="s">
        <v>1</v>
      </c>
      <c r="E2" s="9" t="s">
        <v>2</v>
      </c>
      <c r="F2" s="9" t="s">
        <v>62</v>
      </c>
      <c r="G2" s="9" t="s">
        <v>63</v>
      </c>
      <c r="H2" s="9" t="s">
        <v>5</v>
      </c>
      <c r="I2" s="9" t="s">
        <v>6</v>
      </c>
      <c r="J2" s="45" t="s">
        <v>31</v>
      </c>
    </row>
    <row r="3" spans="2:11" x14ac:dyDescent="0.25">
      <c r="B3" s="4" t="s">
        <v>64</v>
      </c>
      <c r="C3" s="9"/>
      <c r="D3" s="9"/>
      <c r="E3" s="9"/>
      <c r="F3" s="9"/>
      <c r="G3" s="9"/>
      <c r="H3" s="9"/>
      <c r="I3" s="9"/>
      <c r="J3" s="9"/>
    </row>
    <row r="4" spans="2:11" x14ac:dyDescent="0.25">
      <c r="B4" s="86" t="s">
        <v>65</v>
      </c>
      <c r="C4" s="54">
        <v>1077</v>
      </c>
      <c r="D4" s="54">
        <v>1971</v>
      </c>
      <c r="E4" s="54">
        <v>457</v>
      </c>
      <c r="F4" s="54">
        <v>18</v>
      </c>
      <c r="G4" s="54">
        <v>40</v>
      </c>
      <c r="H4" s="54">
        <v>170</v>
      </c>
      <c r="I4" s="54">
        <v>144</v>
      </c>
      <c r="J4" s="54">
        <f>SUM(C4:I4)</f>
        <v>3877</v>
      </c>
    </row>
    <row r="5" spans="2:11" x14ac:dyDescent="0.25">
      <c r="B5" s="86" t="s">
        <v>66</v>
      </c>
      <c r="C5" s="54">
        <v>551</v>
      </c>
      <c r="D5" s="54">
        <v>522</v>
      </c>
      <c r="E5" s="54">
        <v>4</v>
      </c>
      <c r="F5" s="54">
        <v>17</v>
      </c>
      <c r="G5" s="54">
        <v>12</v>
      </c>
      <c r="H5" s="54">
        <v>14</v>
      </c>
      <c r="I5" s="54">
        <v>31</v>
      </c>
      <c r="J5" s="54">
        <f>SUM(C5:I5)</f>
        <v>1151</v>
      </c>
    </row>
    <row r="6" spans="2:11" x14ac:dyDescent="0.25">
      <c r="B6" s="65" t="s">
        <v>67</v>
      </c>
      <c r="C6" s="16">
        <f>C5/SUM(C4:C5)</f>
        <v>0.33845208845208846</v>
      </c>
      <c r="D6" s="16">
        <f t="shared" ref="D6:J6" si="0">D5/SUM(D4:D5)</f>
        <v>0.20938628158844766</v>
      </c>
      <c r="E6" s="16">
        <f t="shared" si="0"/>
        <v>8.6767895878524948E-3</v>
      </c>
      <c r="F6" s="16">
        <f t="shared" si="0"/>
        <v>0.48571428571428571</v>
      </c>
      <c r="G6" s="16">
        <f t="shared" si="0"/>
        <v>0.23076923076923078</v>
      </c>
      <c r="H6" s="16">
        <f t="shared" si="0"/>
        <v>7.6086956521739135E-2</v>
      </c>
      <c r="I6" s="16">
        <f t="shared" si="0"/>
        <v>0.17714285714285713</v>
      </c>
      <c r="J6" s="16">
        <f t="shared" si="0"/>
        <v>0.22891805887032618</v>
      </c>
      <c r="K6" s="4"/>
    </row>
    <row r="7" spans="2:11" x14ac:dyDescent="0.25">
      <c r="B7" s="64" t="s">
        <v>68</v>
      </c>
      <c r="C7" s="54">
        <f>SUM(C4:C5)</f>
        <v>1628</v>
      </c>
      <c r="D7" s="54">
        <f t="shared" ref="D7:I7" si="1">SUM(D4:D5)</f>
        <v>2493</v>
      </c>
      <c r="E7" s="54">
        <f t="shared" si="1"/>
        <v>461</v>
      </c>
      <c r="F7" s="54">
        <f t="shared" si="1"/>
        <v>35</v>
      </c>
      <c r="G7" s="54">
        <f t="shared" si="1"/>
        <v>52</v>
      </c>
      <c r="H7" s="54">
        <f t="shared" si="1"/>
        <v>184</v>
      </c>
      <c r="I7" s="54">
        <f t="shared" si="1"/>
        <v>175</v>
      </c>
      <c r="J7" s="54">
        <f>SUM(C7:I7)</f>
        <v>5028</v>
      </c>
    </row>
    <row r="8" spans="2:11" x14ac:dyDescent="0.25">
      <c r="B8" s="86"/>
      <c r="C8" s="54"/>
      <c r="D8" s="54"/>
      <c r="E8" s="54"/>
      <c r="F8" s="54"/>
      <c r="G8" s="54"/>
      <c r="H8" s="54"/>
      <c r="I8" s="54"/>
      <c r="J8" s="54"/>
    </row>
    <row r="9" spans="2:11" x14ac:dyDescent="0.25">
      <c r="B9" s="86" t="s">
        <v>69</v>
      </c>
      <c r="C9" s="54"/>
      <c r="D9" s="54"/>
      <c r="E9" s="54"/>
      <c r="F9" s="54"/>
      <c r="G9" s="54"/>
      <c r="H9" s="54"/>
      <c r="I9" s="54"/>
      <c r="J9" s="54"/>
    </row>
    <row r="10" spans="2:11" x14ac:dyDescent="0.25">
      <c r="B10" s="65" t="s">
        <v>70</v>
      </c>
      <c r="C10" s="54">
        <v>949</v>
      </c>
      <c r="D10" s="54">
        <v>1753</v>
      </c>
      <c r="E10" s="54">
        <v>409</v>
      </c>
      <c r="F10" s="54">
        <v>15</v>
      </c>
      <c r="G10" s="54">
        <v>30</v>
      </c>
      <c r="H10" s="54">
        <v>101</v>
      </c>
      <c r="I10" s="54">
        <v>115</v>
      </c>
      <c r="J10" s="54">
        <f>SUM(C10:I10)</f>
        <v>3372</v>
      </c>
    </row>
    <row r="11" spans="2:11" x14ac:dyDescent="0.25">
      <c r="B11" s="65" t="s">
        <v>71</v>
      </c>
      <c r="C11" s="54">
        <v>128</v>
      </c>
      <c r="D11" s="54">
        <v>236</v>
      </c>
      <c r="E11" s="54">
        <v>48</v>
      </c>
      <c r="F11" s="54">
        <v>3</v>
      </c>
      <c r="G11" s="54">
        <v>10</v>
      </c>
      <c r="H11" s="54">
        <v>69</v>
      </c>
      <c r="I11" s="54">
        <v>29</v>
      </c>
      <c r="J11" s="54">
        <f>SUM(C11:I11)</f>
        <v>523</v>
      </c>
    </row>
    <row r="12" spans="2:11" x14ac:dyDescent="0.25">
      <c r="B12" s="65" t="s">
        <v>72</v>
      </c>
      <c r="C12" s="54">
        <v>532</v>
      </c>
      <c r="D12" s="54">
        <v>468</v>
      </c>
      <c r="E12" s="54">
        <v>1</v>
      </c>
      <c r="F12" s="54">
        <v>16</v>
      </c>
      <c r="G12" s="54">
        <v>8</v>
      </c>
      <c r="H12" s="54">
        <v>6</v>
      </c>
      <c r="I12" s="54">
        <v>26</v>
      </c>
      <c r="J12" s="54">
        <f t="shared" ref="J12:J13" si="2">SUM(C12:I12)</f>
        <v>1057</v>
      </c>
    </row>
    <row r="13" spans="2:11" x14ac:dyDescent="0.25">
      <c r="B13" s="65" t="s">
        <v>73</v>
      </c>
      <c r="C13" s="54">
        <v>19</v>
      </c>
      <c r="D13" s="54">
        <v>54</v>
      </c>
      <c r="E13" s="54">
        <v>3</v>
      </c>
      <c r="F13" s="54">
        <v>1</v>
      </c>
      <c r="G13" s="54">
        <v>4</v>
      </c>
      <c r="H13" s="54">
        <v>8</v>
      </c>
      <c r="I13" s="54">
        <v>5</v>
      </c>
      <c r="J13" s="54">
        <f t="shared" si="2"/>
        <v>94</v>
      </c>
    </row>
    <row r="14" spans="2:11" x14ac:dyDescent="0.25">
      <c r="B14" s="65"/>
      <c r="C14" s="54"/>
      <c r="D14" s="54"/>
      <c r="E14" s="54"/>
      <c r="F14" s="54"/>
      <c r="G14" s="54"/>
      <c r="H14" s="54"/>
      <c r="I14" s="54"/>
      <c r="J14" s="54"/>
    </row>
    <row r="15" spans="2:11" x14ac:dyDescent="0.25">
      <c r="B15" s="64" t="s">
        <v>74</v>
      </c>
      <c r="C15" s="54"/>
      <c r="D15" s="54"/>
      <c r="E15" s="54"/>
      <c r="F15" s="54"/>
      <c r="G15" s="54"/>
      <c r="H15" s="54"/>
      <c r="I15" s="54"/>
      <c r="J15" s="54"/>
    </row>
    <row r="16" spans="2:11" x14ac:dyDescent="0.25">
      <c r="B16" s="65" t="s">
        <v>75</v>
      </c>
      <c r="C16" s="54">
        <v>1481</v>
      </c>
      <c r="D16" s="54">
        <v>2203</v>
      </c>
      <c r="E16" s="54">
        <v>410</v>
      </c>
      <c r="F16" s="54">
        <v>31</v>
      </c>
      <c r="G16" s="54">
        <v>38</v>
      </c>
      <c r="H16" s="54">
        <v>107</v>
      </c>
      <c r="I16" s="54">
        <v>141</v>
      </c>
      <c r="J16" s="54">
        <f>SUM(C16:I16)</f>
        <v>4411</v>
      </c>
    </row>
    <row r="17" spans="2:10" x14ac:dyDescent="0.25">
      <c r="B17" s="65" t="s">
        <v>76</v>
      </c>
      <c r="C17" s="54">
        <v>147</v>
      </c>
      <c r="D17" s="54">
        <v>290</v>
      </c>
      <c r="E17" s="54">
        <v>51</v>
      </c>
      <c r="F17" s="54">
        <v>4</v>
      </c>
      <c r="G17" s="54">
        <v>12</v>
      </c>
      <c r="H17" s="54">
        <v>76</v>
      </c>
      <c r="I17" s="54">
        <v>34</v>
      </c>
      <c r="J17" s="54">
        <f>SUM(C17:I17)</f>
        <v>614</v>
      </c>
    </row>
    <row r="18" spans="2:10" x14ac:dyDescent="0.25">
      <c r="B18" s="65" t="s">
        <v>77</v>
      </c>
      <c r="C18" s="54">
        <v>0</v>
      </c>
      <c r="D18" s="54">
        <v>0</v>
      </c>
      <c r="E18" s="54">
        <v>0</v>
      </c>
      <c r="F18" s="54">
        <v>0</v>
      </c>
      <c r="G18" s="54">
        <v>0</v>
      </c>
      <c r="H18" s="54">
        <v>0</v>
      </c>
      <c r="I18" s="54">
        <v>0</v>
      </c>
      <c r="J18" s="54">
        <f t="shared" ref="J18:J19" si="3">SUM(C18:I18)</f>
        <v>0</v>
      </c>
    </row>
    <row r="19" spans="2:10" x14ac:dyDescent="0.25">
      <c r="B19" s="65" t="s">
        <v>78</v>
      </c>
      <c r="C19" s="54">
        <v>0</v>
      </c>
      <c r="D19" s="54">
        <v>0</v>
      </c>
      <c r="E19" s="54">
        <v>0</v>
      </c>
      <c r="F19" s="54">
        <v>0</v>
      </c>
      <c r="G19" s="54">
        <v>2</v>
      </c>
      <c r="H19" s="54">
        <v>1</v>
      </c>
      <c r="I19" s="54">
        <v>0</v>
      </c>
      <c r="J19" s="54">
        <f t="shared" si="3"/>
        <v>3</v>
      </c>
    </row>
    <row r="20" spans="2:10" x14ac:dyDescent="0.25">
      <c r="B20" s="86"/>
      <c r="C20" s="54"/>
      <c r="D20" s="54"/>
      <c r="E20" s="54"/>
      <c r="F20" s="54"/>
      <c r="G20" s="54"/>
      <c r="H20" s="54"/>
      <c r="I20" s="54"/>
      <c r="J20" s="54"/>
    </row>
    <row r="21" spans="2:10" x14ac:dyDescent="0.25">
      <c r="B21" s="98" t="s">
        <v>79</v>
      </c>
      <c r="C21" s="16"/>
      <c r="D21" s="16"/>
      <c r="E21" s="16"/>
      <c r="F21" s="16"/>
      <c r="G21" s="16"/>
      <c r="H21" s="16"/>
      <c r="I21" s="16"/>
      <c r="J21" s="54"/>
    </row>
    <row r="22" spans="2:10" x14ac:dyDescent="0.25">
      <c r="B22" s="64" t="s">
        <v>80</v>
      </c>
      <c r="C22" s="19"/>
      <c r="D22" s="19"/>
      <c r="E22" s="19"/>
      <c r="F22" s="19"/>
      <c r="G22" s="19"/>
      <c r="H22" s="19"/>
      <c r="I22" s="19"/>
      <c r="J22" s="99"/>
    </row>
    <row r="23" spans="2:10" x14ac:dyDescent="0.25">
      <c r="B23" s="65" t="s">
        <v>81</v>
      </c>
      <c r="C23" s="100" t="s">
        <v>82</v>
      </c>
      <c r="D23" s="63">
        <v>0.86</v>
      </c>
      <c r="E23" s="63">
        <v>0.67</v>
      </c>
      <c r="F23" s="100" t="s">
        <v>10</v>
      </c>
      <c r="G23" s="100" t="s">
        <v>10</v>
      </c>
      <c r="H23" s="63">
        <v>0.71</v>
      </c>
      <c r="I23" s="100" t="s">
        <v>10</v>
      </c>
      <c r="J23" s="54"/>
    </row>
    <row r="24" spans="2:10" x14ac:dyDescent="0.25">
      <c r="B24" s="65" t="s">
        <v>83</v>
      </c>
      <c r="C24" s="100" t="s">
        <v>82</v>
      </c>
      <c r="D24" s="63">
        <v>0.14000000000000001</v>
      </c>
      <c r="E24" s="63">
        <v>0.33</v>
      </c>
      <c r="F24" s="100" t="s">
        <v>10</v>
      </c>
      <c r="G24" s="100" t="s">
        <v>10</v>
      </c>
      <c r="H24" s="63">
        <v>0.28999999999999998</v>
      </c>
      <c r="I24" s="100" t="s">
        <v>10</v>
      </c>
      <c r="J24" s="54"/>
    </row>
    <row r="25" spans="2:10" x14ac:dyDescent="0.25">
      <c r="B25" s="65" t="s">
        <v>84</v>
      </c>
      <c r="C25" s="100" t="s">
        <v>82</v>
      </c>
      <c r="D25" s="63">
        <v>0</v>
      </c>
      <c r="E25" s="63">
        <v>0</v>
      </c>
      <c r="F25" s="100" t="s">
        <v>10</v>
      </c>
      <c r="G25" s="100" t="s">
        <v>10</v>
      </c>
      <c r="H25" s="100" t="s">
        <v>10</v>
      </c>
      <c r="I25" s="100" t="s">
        <v>10</v>
      </c>
      <c r="J25" s="54"/>
    </row>
    <row r="26" spans="2:10" x14ac:dyDescent="0.25">
      <c r="B26" s="65" t="s">
        <v>85</v>
      </c>
      <c r="C26" s="100" t="s">
        <v>82</v>
      </c>
      <c r="D26" s="63">
        <v>0.8</v>
      </c>
      <c r="E26" s="63">
        <v>0.08</v>
      </c>
      <c r="F26" s="100" t="s">
        <v>10</v>
      </c>
      <c r="G26" s="100" t="s">
        <v>10</v>
      </c>
      <c r="H26" s="63">
        <v>0.14000000000000001</v>
      </c>
      <c r="I26" s="100" t="s">
        <v>10</v>
      </c>
      <c r="J26" s="54"/>
    </row>
    <row r="27" spans="2:10" x14ac:dyDescent="0.25">
      <c r="B27" s="65" t="s">
        <v>86</v>
      </c>
      <c r="C27" s="100" t="s">
        <v>82</v>
      </c>
      <c r="D27" s="63">
        <v>0.2</v>
      </c>
      <c r="E27" s="63">
        <v>0.02</v>
      </c>
      <c r="F27" s="100" t="s">
        <v>10</v>
      </c>
      <c r="G27" s="100" t="s">
        <v>10</v>
      </c>
      <c r="H27" s="63">
        <v>0.86</v>
      </c>
      <c r="I27" s="100" t="s">
        <v>10</v>
      </c>
      <c r="J27" s="54"/>
    </row>
    <row r="28" spans="2:10" x14ac:dyDescent="0.25">
      <c r="B28" s="64"/>
      <c r="C28" s="16"/>
      <c r="D28" s="16"/>
      <c r="E28" s="16"/>
      <c r="F28" s="16"/>
      <c r="G28" s="16"/>
      <c r="H28" s="16"/>
      <c r="I28" s="16"/>
      <c r="J28" s="54"/>
    </row>
    <row r="29" spans="2:10" x14ac:dyDescent="0.25">
      <c r="B29" s="64" t="s">
        <v>87</v>
      </c>
      <c r="C29" s="16">
        <v>0</v>
      </c>
      <c r="D29" s="16">
        <v>0</v>
      </c>
      <c r="E29" s="16">
        <v>1</v>
      </c>
      <c r="F29" s="16">
        <v>0</v>
      </c>
      <c r="G29" s="16">
        <v>0.17</v>
      </c>
      <c r="H29" s="16">
        <v>0</v>
      </c>
      <c r="I29" s="16">
        <v>0.83</v>
      </c>
      <c r="J29" s="54"/>
    </row>
    <row r="30" spans="2:10" x14ac:dyDescent="0.25">
      <c r="B30" s="64"/>
      <c r="C30" s="16"/>
      <c r="D30" s="16"/>
      <c r="E30" s="16"/>
      <c r="F30" s="16"/>
      <c r="G30" s="16"/>
      <c r="H30" s="16"/>
      <c r="I30" s="16"/>
      <c r="J30" s="54"/>
    </row>
    <row r="31" spans="2:10" x14ac:dyDescent="0.25">
      <c r="B31" s="64" t="s">
        <v>88</v>
      </c>
      <c r="C31" s="16"/>
      <c r="D31" s="16"/>
      <c r="E31" s="16"/>
      <c r="F31" s="16"/>
      <c r="G31" s="16"/>
      <c r="H31" s="16"/>
      <c r="I31" s="16"/>
      <c r="J31" s="107" t="s">
        <v>244</v>
      </c>
    </row>
    <row r="32" spans="2:10" x14ac:dyDescent="0.25">
      <c r="B32" s="65" t="s">
        <v>81</v>
      </c>
      <c r="C32" s="101">
        <v>0.91</v>
      </c>
      <c r="D32" s="101">
        <v>0.88629999999999998</v>
      </c>
      <c r="E32" s="101">
        <v>0.89</v>
      </c>
      <c r="F32" s="101">
        <v>0.85</v>
      </c>
      <c r="G32" s="101">
        <v>0.78</v>
      </c>
      <c r="H32" s="101">
        <v>0.57999999999999996</v>
      </c>
      <c r="I32" s="101">
        <v>0.81</v>
      </c>
      <c r="J32" s="101">
        <f>AVERAGE(C32:I32)</f>
        <v>0.8151857142857144</v>
      </c>
    </row>
    <row r="33" spans="2:10" x14ac:dyDescent="0.25">
      <c r="B33" s="65" t="s">
        <v>83</v>
      </c>
      <c r="C33" s="101">
        <v>0.09</v>
      </c>
      <c r="D33" s="101">
        <v>0.1137</v>
      </c>
      <c r="E33" s="101">
        <v>0.11</v>
      </c>
      <c r="F33" s="101">
        <v>0.15</v>
      </c>
      <c r="G33" s="101">
        <v>0.22</v>
      </c>
      <c r="H33" s="101">
        <v>0.42</v>
      </c>
      <c r="I33" s="101">
        <v>0.19</v>
      </c>
      <c r="J33" s="101">
        <f t="shared" ref="J33:J36" si="4">AVERAGE(C33:I33)</f>
        <v>0.18481428571428568</v>
      </c>
    </row>
    <row r="34" spans="2:10" x14ac:dyDescent="0.25">
      <c r="B34" s="65" t="s">
        <v>84</v>
      </c>
      <c r="C34" s="101">
        <v>7.0000000000000007E-2</v>
      </c>
      <c r="D34" s="101">
        <v>0</v>
      </c>
      <c r="E34" s="101">
        <v>0.16</v>
      </c>
      <c r="F34" s="101">
        <v>0.17</v>
      </c>
      <c r="G34" s="101">
        <v>0.15</v>
      </c>
      <c r="H34" s="101">
        <v>0.05</v>
      </c>
      <c r="I34" s="101">
        <v>0.11</v>
      </c>
      <c r="J34" s="101">
        <f t="shared" si="4"/>
        <v>0.10142857142857144</v>
      </c>
    </row>
    <row r="35" spans="2:10" x14ac:dyDescent="0.25">
      <c r="B35" s="65" t="s">
        <v>85</v>
      </c>
      <c r="C35" s="101">
        <v>0.62</v>
      </c>
      <c r="D35" s="101">
        <v>0.8</v>
      </c>
      <c r="E35" s="101">
        <v>0.56999999999999995</v>
      </c>
      <c r="F35" s="101">
        <v>0.71</v>
      </c>
      <c r="G35" s="101">
        <v>0.62</v>
      </c>
      <c r="H35" s="101">
        <v>0.66</v>
      </c>
      <c r="I35" s="101">
        <v>0.64</v>
      </c>
      <c r="J35" s="101">
        <f t="shared" si="4"/>
        <v>0.66</v>
      </c>
    </row>
    <row r="36" spans="2:10" x14ac:dyDescent="0.25">
      <c r="B36" s="65" t="s">
        <v>86</v>
      </c>
      <c r="C36" s="101">
        <v>0.12</v>
      </c>
      <c r="D36" s="101">
        <v>0.2</v>
      </c>
      <c r="E36" s="101">
        <v>0.27</v>
      </c>
      <c r="F36" s="101">
        <v>0.12</v>
      </c>
      <c r="G36" s="101">
        <v>0.24</v>
      </c>
      <c r="H36" s="101">
        <v>0.28999999999999998</v>
      </c>
      <c r="I36" s="101">
        <v>0.25</v>
      </c>
      <c r="J36" s="101">
        <f t="shared" si="4"/>
        <v>0.21285714285714286</v>
      </c>
    </row>
    <row r="37" spans="2:10" x14ac:dyDescent="0.25">
      <c r="B37" s="64"/>
      <c r="C37" s="16"/>
      <c r="D37" s="16"/>
      <c r="E37" s="16"/>
      <c r="F37" s="16"/>
      <c r="G37" s="16"/>
      <c r="H37" s="16"/>
      <c r="I37" s="16"/>
      <c r="J37" s="54"/>
    </row>
    <row r="38" spans="2:10" x14ac:dyDescent="0.25">
      <c r="B38" s="64" t="s">
        <v>89</v>
      </c>
      <c r="C38" s="16"/>
      <c r="D38" s="16"/>
      <c r="E38" s="16"/>
      <c r="F38" s="16"/>
      <c r="G38" s="16"/>
      <c r="H38" s="16"/>
      <c r="I38" s="16"/>
      <c r="J38" s="107" t="s">
        <v>244</v>
      </c>
    </row>
    <row r="39" spans="2:10" x14ac:dyDescent="0.25">
      <c r="B39" s="65" t="s">
        <v>90</v>
      </c>
      <c r="C39" s="103">
        <v>76295</v>
      </c>
      <c r="D39" s="103">
        <v>92222</v>
      </c>
      <c r="E39" s="103">
        <v>134552</v>
      </c>
      <c r="F39" s="103">
        <v>96949</v>
      </c>
      <c r="G39" s="103">
        <v>152325</v>
      </c>
      <c r="H39" s="103">
        <v>154299</v>
      </c>
      <c r="I39" s="103">
        <v>158277</v>
      </c>
      <c r="J39" s="108">
        <f t="shared" ref="J39:J43" si="5">AVERAGE(C39:I39)</f>
        <v>123559.85714285714</v>
      </c>
    </row>
    <row r="40" spans="2:10" x14ac:dyDescent="0.25">
      <c r="B40" s="65" t="s">
        <v>91</v>
      </c>
      <c r="C40" s="103">
        <v>94670</v>
      </c>
      <c r="D40" s="103">
        <v>53938</v>
      </c>
      <c r="E40" s="103">
        <v>86318</v>
      </c>
      <c r="F40" s="103">
        <v>79801</v>
      </c>
      <c r="G40" s="103">
        <v>84510</v>
      </c>
      <c r="H40" s="103">
        <v>101764</v>
      </c>
      <c r="I40" s="103">
        <v>34099</v>
      </c>
      <c r="J40" s="108">
        <f t="shared" si="5"/>
        <v>76442.857142857145</v>
      </c>
    </row>
    <row r="41" spans="2:10" x14ac:dyDescent="0.25">
      <c r="B41" s="65" t="s">
        <v>92</v>
      </c>
      <c r="C41" s="102" t="s">
        <v>10</v>
      </c>
      <c r="D41" s="103">
        <v>49483</v>
      </c>
      <c r="E41" s="103">
        <v>67068</v>
      </c>
      <c r="F41" s="103" t="s">
        <v>10</v>
      </c>
      <c r="G41" s="103">
        <v>50360</v>
      </c>
      <c r="H41" s="103">
        <v>68405</v>
      </c>
      <c r="I41" s="103">
        <v>18483</v>
      </c>
      <c r="J41" s="108">
        <f>AVERAGE(C41:I41)</f>
        <v>50759.8</v>
      </c>
    </row>
    <row r="42" spans="2:10" x14ac:dyDescent="0.25">
      <c r="B42" s="65" t="s">
        <v>93</v>
      </c>
      <c r="C42" s="103">
        <v>140850</v>
      </c>
      <c r="D42" s="103">
        <v>127943</v>
      </c>
      <c r="E42" s="103">
        <v>169483</v>
      </c>
      <c r="F42" s="103">
        <v>124004</v>
      </c>
      <c r="G42" s="103">
        <v>170436</v>
      </c>
      <c r="H42" s="103">
        <v>184692</v>
      </c>
      <c r="I42" s="103">
        <v>106962</v>
      </c>
      <c r="J42" s="108">
        <f t="shared" si="5"/>
        <v>146338.57142857142</v>
      </c>
    </row>
    <row r="43" spans="2:10" x14ac:dyDescent="0.25">
      <c r="B43" s="65" t="s">
        <v>94</v>
      </c>
      <c r="C43" s="103">
        <v>121108</v>
      </c>
      <c r="D43" s="103">
        <v>64120</v>
      </c>
      <c r="E43" s="103">
        <v>104784</v>
      </c>
      <c r="F43" s="103">
        <v>54972</v>
      </c>
      <c r="G43" s="103">
        <v>107472</v>
      </c>
      <c r="H43" s="103">
        <v>99891</v>
      </c>
      <c r="I43" s="103">
        <v>45390</v>
      </c>
      <c r="J43" s="108">
        <f t="shared" si="5"/>
        <v>85391</v>
      </c>
    </row>
    <row r="44" spans="2:10" x14ac:dyDescent="0.25">
      <c r="B44" s="65" t="s">
        <v>95</v>
      </c>
      <c r="C44" s="103">
        <v>126935</v>
      </c>
      <c r="D44" s="103">
        <v>59909</v>
      </c>
      <c r="E44" s="103">
        <v>80107</v>
      </c>
      <c r="F44" s="103">
        <v>21068</v>
      </c>
      <c r="G44" s="103">
        <v>92194</v>
      </c>
      <c r="H44" s="103">
        <v>72092</v>
      </c>
      <c r="I44" s="103">
        <v>16544</v>
      </c>
      <c r="J44" s="108">
        <f>AVERAGE(C44:I44)</f>
        <v>66978.428571428565</v>
      </c>
    </row>
    <row r="45" spans="2:10" x14ac:dyDescent="0.25">
      <c r="B45" s="64"/>
      <c r="C45" s="16"/>
      <c r="D45" s="16"/>
      <c r="E45" s="16"/>
      <c r="F45" s="16"/>
      <c r="G45" s="16"/>
      <c r="H45" s="16"/>
      <c r="I45" s="16"/>
      <c r="J45" s="54"/>
    </row>
    <row r="46" spans="2:10" x14ac:dyDescent="0.25">
      <c r="B46" s="64" t="s">
        <v>96</v>
      </c>
      <c r="C46" s="16"/>
      <c r="D46" s="16"/>
      <c r="E46" s="16"/>
      <c r="F46" s="16"/>
      <c r="G46" s="16"/>
      <c r="H46" s="16"/>
      <c r="I46" s="16"/>
      <c r="J46" s="54"/>
    </row>
    <row r="47" spans="2:10" x14ac:dyDescent="0.25">
      <c r="B47" s="65" t="s">
        <v>97</v>
      </c>
      <c r="C47" s="104">
        <f t="shared" ref="C47:I48" si="6">C39/C42</f>
        <v>0.54167554135605256</v>
      </c>
      <c r="D47" s="104">
        <f t="shared" si="6"/>
        <v>0.72080535863626771</v>
      </c>
      <c r="E47" s="104">
        <f t="shared" si="6"/>
        <v>0.79389673300567021</v>
      </c>
      <c r="F47" s="104">
        <f t="shared" si="6"/>
        <v>0.7818215541434147</v>
      </c>
      <c r="G47" s="104">
        <f t="shared" si="6"/>
        <v>0.89373723861156096</v>
      </c>
      <c r="H47" s="104">
        <f t="shared" si="6"/>
        <v>0.83543954258982522</v>
      </c>
      <c r="I47" s="104">
        <f t="shared" si="6"/>
        <v>1.4797498176922645</v>
      </c>
      <c r="J47" s="54"/>
    </row>
    <row r="48" spans="2:10" x14ac:dyDescent="0.25">
      <c r="B48" s="65" t="s">
        <v>98</v>
      </c>
      <c r="C48" s="104">
        <f t="shared" si="6"/>
        <v>0.78169897942332467</v>
      </c>
      <c r="D48" s="104">
        <f t="shared" si="6"/>
        <v>0.84120399251403621</v>
      </c>
      <c r="E48" s="104">
        <f t="shared" si="6"/>
        <v>0.82377080470300812</v>
      </c>
      <c r="F48" s="104">
        <f t="shared" si="6"/>
        <v>1.4516663028450847</v>
      </c>
      <c r="G48" s="104">
        <f t="shared" si="6"/>
        <v>0.78634435015631976</v>
      </c>
      <c r="H48" s="104">
        <f t="shared" si="6"/>
        <v>1.0187504379773953</v>
      </c>
      <c r="I48" s="104">
        <f t="shared" si="6"/>
        <v>0.75124476756994929</v>
      </c>
      <c r="J48" s="54"/>
    </row>
    <row r="49" spans="2:10" x14ac:dyDescent="0.25">
      <c r="B49" s="65" t="s">
        <v>99</v>
      </c>
      <c r="C49" s="105" t="s">
        <v>10</v>
      </c>
      <c r="D49" s="104">
        <f t="shared" ref="D49:I49" si="7">D41/D44</f>
        <v>0.82596938690347022</v>
      </c>
      <c r="E49" s="104">
        <f t="shared" si="7"/>
        <v>0.83723020460134567</v>
      </c>
      <c r="F49" s="105" t="s">
        <v>125</v>
      </c>
      <c r="G49" s="104">
        <f t="shared" si="7"/>
        <v>0.54623945159120979</v>
      </c>
      <c r="H49" s="104">
        <f t="shared" si="7"/>
        <v>0.94885701603506634</v>
      </c>
      <c r="I49" s="104">
        <f t="shared" si="7"/>
        <v>1.1172026112185687</v>
      </c>
      <c r="J49" s="54"/>
    </row>
    <row r="50" spans="2:10" x14ac:dyDescent="0.25">
      <c r="B50" s="64"/>
      <c r="C50" s="54"/>
      <c r="D50" s="54"/>
      <c r="E50" s="54"/>
      <c r="F50" s="54"/>
      <c r="G50" s="54"/>
      <c r="H50" s="54"/>
      <c r="I50" s="54"/>
      <c r="J50" s="54"/>
    </row>
    <row r="51" spans="2:10" x14ac:dyDescent="0.25">
      <c r="B51" s="98" t="s">
        <v>100</v>
      </c>
      <c r="C51" s="54"/>
      <c r="D51" s="54"/>
      <c r="E51" s="54"/>
      <c r="F51" s="54"/>
      <c r="G51" s="54"/>
      <c r="H51" s="54"/>
      <c r="I51" s="54"/>
      <c r="J51" s="54"/>
    </row>
    <row r="52" spans="2:10" x14ac:dyDescent="0.25">
      <c r="B52" s="64" t="s">
        <v>101</v>
      </c>
      <c r="C52" s="16">
        <v>0.63</v>
      </c>
      <c r="D52" s="16">
        <v>0.97670000000000001</v>
      </c>
      <c r="E52" s="16">
        <v>0.65</v>
      </c>
      <c r="F52" s="54" t="s">
        <v>10</v>
      </c>
      <c r="G52" s="54" t="s">
        <v>10</v>
      </c>
      <c r="H52" s="54" t="s">
        <v>10</v>
      </c>
      <c r="I52" s="54" t="s">
        <v>10</v>
      </c>
      <c r="J52" s="54"/>
    </row>
    <row r="53" spans="2:10" x14ac:dyDescent="0.25">
      <c r="B53" s="64" t="s">
        <v>102</v>
      </c>
      <c r="C53" s="55" t="s">
        <v>103</v>
      </c>
      <c r="D53" s="55" t="s">
        <v>104</v>
      </c>
      <c r="E53" s="55" t="s">
        <v>105</v>
      </c>
      <c r="F53" s="54" t="s">
        <v>106</v>
      </c>
      <c r="G53" s="54" t="s">
        <v>105</v>
      </c>
      <c r="H53" s="54" t="s">
        <v>105</v>
      </c>
      <c r="I53" s="54" t="s">
        <v>106</v>
      </c>
      <c r="J53" s="54"/>
    </row>
    <row r="54" spans="2:10" x14ac:dyDescent="0.25">
      <c r="B54" s="64" t="s">
        <v>107</v>
      </c>
      <c r="C54" s="55" t="s">
        <v>26</v>
      </c>
      <c r="D54" s="55" t="s">
        <v>108</v>
      </c>
      <c r="E54" s="55" t="s">
        <v>26</v>
      </c>
      <c r="F54" s="54" t="s">
        <v>10</v>
      </c>
      <c r="G54" s="54" t="s">
        <v>10</v>
      </c>
      <c r="H54" s="54" t="s">
        <v>10</v>
      </c>
      <c r="I54" s="54" t="s">
        <v>10</v>
      </c>
      <c r="J54" s="54"/>
    </row>
    <row r="55" spans="2:10" x14ac:dyDescent="0.25">
      <c r="B55" s="64" t="s">
        <v>109</v>
      </c>
      <c r="C55" s="55">
        <v>0</v>
      </c>
      <c r="D55" s="55">
        <v>0</v>
      </c>
      <c r="E55" s="55">
        <v>0</v>
      </c>
      <c r="F55" s="54">
        <v>0</v>
      </c>
      <c r="G55" s="54">
        <v>0</v>
      </c>
      <c r="H55" s="54">
        <v>0</v>
      </c>
      <c r="I55" s="54">
        <v>0</v>
      </c>
      <c r="J55" s="54"/>
    </row>
    <row r="56" spans="2:10" x14ac:dyDescent="0.25">
      <c r="B56" s="65"/>
      <c r="C56" s="55"/>
      <c r="D56" s="55"/>
      <c r="E56" s="55"/>
      <c r="F56" s="54"/>
      <c r="G56" s="54"/>
      <c r="H56" s="54"/>
      <c r="I56" s="54"/>
      <c r="J56" s="54"/>
    </row>
    <row r="57" spans="2:10" x14ac:dyDescent="0.25">
      <c r="B57" s="98" t="s">
        <v>110</v>
      </c>
      <c r="C57" s="54"/>
      <c r="D57" s="54"/>
      <c r="E57" s="54"/>
      <c r="F57" s="54"/>
      <c r="G57" s="54"/>
      <c r="H57" s="54"/>
      <c r="I57" s="54"/>
      <c r="J57" s="54"/>
    </row>
    <row r="58" spans="2:10" x14ac:dyDescent="0.25">
      <c r="B58" s="64" t="s">
        <v>111</v>
      </c>
      <c r="C58" s="55"/>
      <c r="D58" s="55"/>
      <c r="E58" s="55"/>
      <c r="F58" s="55"/>
      <c r="G58" s="55"/>
      <c r="H58" s="55"/>
      <c r="I58" s="55"/>
      <c r="J58" s="45" t="s">
        <v>31</v>
      </c>
    </row>
    <row r="59" spans="2:10" x14ac:dyDescent="0.25">
      <c r="B59" s="65" t="s">
        <v>245</v>
      </c>
      <c r="C59" s="55">
        <v>43</v>
      </c>
      <c r="D59" s="55">
        <v>31</v>
      </c>
      <c r="E59" s="55">
        <v>24</v>
      </c>
      <c r="F59" s="55">
        <v>5</v>
      </c>
      <c r="G59" s="55">
        <v>9</v>
      </c>
      <c r="H59" s="55">
        <v>5</v>
      </c>
      <c r="I59" s="55">
        <v>3</v>
      </c>
      <c r="J59" s="54">
        <f>SUM(C59:I59)</f>
        <v>120</v>
      </c>
    </row>
    <row r="60" spans="2:10" x14ac:dyDescent="0.25">
      <c r="B60" s="65" t="s">
        <v>85</v>
      </c>
      <c r="C60" s="55">
        <v>64</v>
      </c>
      <c r="D60" s="55">
        <v>37</v>
      </c>
      <c r="E60" s="55">
        <v>26</v>
      </c>
      <c r="F60" s="55">
        <v>10</v>
      </c>
      <c r="G60" s="55">
        <v>15</v>
      </c>
      <c r="H60" s="55">
        <v>27</v>
      </c>
      <c r="I60" s="55">
        <v>5</v>
      </c>
      <c r="J60" s="54">
        <f>SUM(C60:I60)</f>
        <v>184</v>
      </c>
    </row>
    <row r="61" spans="2:10" x14ac:dyDescent="0.25">
      <c r="B61" s="65" t="s">
        <v>86</v>
      </c>
      <c r="C61" s="55">
        <v>9</v>
      </c>
      <c r="D61" s="55">
        <v>0</v>
      </c>
      <c r="E61" s="55">
        <v>5</v>
      </c>
      <c r="F61" s="55">
        <v>0</v>
      </c>
      <c r="G61" s="55">
        <v>4</v>
      </c>
      <c r="H61" s="55">
        <v>12</v>
      </c>
      <c r="I61" s="55">
        <v>0</v>
      </c>
      <c r="J61" s="54">
        <f t="shared" ref="J61:J62" si="8">SUM(C61:I61)</f>
        <v>30</v>
      </c>
    </row>
    <row r="62" spans="2:10" x14ac:dyDescent="0.25">
      <c r="B62" s="65" t="s">
        <v>81</v>
      </c>
      <c r="C62" s="55">
        <v>100</v>
      </c>
      <c r="D62" s="55">
        <v>57</v>
      </c>
      <c r="E62" s="55">
        <v>41</v>
      </c>
      <c r="F62" s="55">
        <v>14</v>
      </c>
      <c r="G62" s="55">
        <v>21</v>
      </c>
      <c r="H62" s="55">
        <v>23</v>
      </c>
      <c r="I62" s="55">
        <v>6</v>
      </c>
      <c r="J62" s="54">
        <f t="shared" si="8"/>
        <v>262</v>
      </c>
    </row>
    <row r="63" spans="2:10" x14ac:dyDescent="0.25">
      <c r="B63" s="65" t="s">
        <v>83</v>
      </c>
      <c r="C63" s="55">
        <v>16</v>
      </c>
      <c r="D63" s="55">
        <v>11</v>
      </c>
      <c r="E63" s="55">
        <v>14</v>
      </c>
      <c r="F63" s="55">
        <v>1</v>
      </c>
      <c r="G63" s="55">
        <v>7</v>
      </c>
      <c r="H63" s="55">
        <v>11</v>
      </c>
      <c r="I63" s="55">
        <v>2</v>
      </c>
      <c r="J63" s="54">
        <f>SUM(C63:I63)</f>
        <v>62</v>
      </c>
    </row>
    <row r="64" spans="2:10" x14ac:dyDescent="0.25">
      <c r="B64" s="64" t="s">
        <v>112</v>
      </c>
      <c r="C64" s="55"/>
      <c r="D64" s="55"/>
      <c r="E64" s="55"/>
      <c r="F64" s="55"/>
      <c r="G64" s="55"/>
      <c r="H64" s="55"/>
      <c r="I64" s="55"/>
      <c r="J64" s="45" t="s">
        <v>31</v>
      </c>
    </row>
    <row r="65" spans="2:11" x14ac:dyDescent="0.25">
      <c r="B65" s="65" t="s">
        <v>84</v>
      </c>
      <c r="C65" s="55">
        <v>8</v>
      </c>
      <c r="D65" s="55">
        <v>0</v>
      </c>
      <c r="E65" s="55">
        <v>52</v>
      </c>
      <c r="F65" s="55">
        <v>0</v>
      </c>
      <c r="G65" s="55">
        <v>7</v>
      </c>
      <c r="H65" s="55">
        <v>2</v>
      </c>
      <c r="I65" s="55">
        <v>8</v>
      </c>
      <c r="J65" s="54">
        <f>SUM(C65:I65)</f>
        <v>77</v>
      </c>
    </row>
    <row r="66" spans="2:11" x14ac:dyDescent="0.25">
      <c r="B66" s="65" t="s">
        <v>85</v>
      </c>
      <c r="C66" s="55">
        <v>42</v>
      </c>
      <c r="D66" s="55">
        <v>29</v>
      </c>
      <c r="E66" s="55">
        <v>119</v>
      </c>
      <c r="F66" s="55">
        <v>4</v>
      </c>
      <c r="G66" s="55">
        <v>3</v>
      </c>
      <c r="H66" s="55">
        <v>18</v>
      </c>
      <c r="I66" s="55">
        <v>12</v>
      </c>
      <c r="J66" s="54">
        <f>SUM(C66:I66)</f>
        <v>227</v>
      </c>
    </row>
    <row r="67" spans="2:11" x14ac:dyDescent="0.25">
      <c r="B67" s="65" t="s">
        <v>86</v>
      </c>
      <c r="C67" s="55">
        <v>29</v>
      </c>
      <c r="D67" s="55">
        <v>21</v>
      </c>
      <c r="E67" s="55">
        <v>25</v>
      </c>
      <c r="F67" s="55">
        <v>1</v>
      </c>
      <c r="G67" s="55">
        <v>3</v>
      </c>
      <c r="H67" s="55">
        <v>15</v>
      </c>
      <c r="I67" s="55">
        <v>2</v>
      </c>
      <c r="J67" s="54">
        <f t="shared" ref="J67:J68" si="9">SUM(C67:I67)</f>
        <v>96</v>
      </c>
    </row>
    <row r="68" spans="2:11" x14ac:dyDescent="0.25">
      <c r="B68" s="65" t="s">
        <v>81</v>
      </c>
      <c r="C68" s="55">
        <v>68</v>
      </c>
      <c r="D68" s="55">
        <v>46</v>
      </c>
      <c r="E68" s="55">
        <v>117</v>
      </c>
      <c r="F68" s="55">
        <v>3</v>
      </c>
      <c r="G68" s="55">
        <v>8</v>
      </c>
      <c r="H68" s="55">
        <v>17</v>
      </c>
      <c r="I68" s="55">
        <v>14</v>
      </c>
      <c r="J68" s="54">
        <f t="shared" si="9"/>
        <v>273</v>
      </c>
    </row>
    <row r="69" spans="2:11" x14ac:dyDescent="0.25">
      <c r="B69" s="65" t="s">
        <v>83</v>
      </c>
      <c r="C69" s="55">
        <v>11</v>
      </c>
      <c r="D69" s="55">
        <v>4</v>
      </c>
      <c r="E69" s="55">
        <v>19</v>
      </c>
      <c r="F69" s="55">
        <v>2</v>
      </c>
      <c r="G69" s="55">
        <v>5</v>
      </c>
      <c r="H69" s="55">
        <v>18</v>
      </c>
      <c r="I69" s="55">
        <v>8</v>
      </c>
      <c r="J69" s="54">
        <f>SUM(C69:I69)</f>
        <v>67</v>
      </c>
    </row>
    <row r="70" spans="2:11" x14ac:dyDescent="0.25">
      <c r="B70" s="65" t="s">
        <v>113</v>
      </c>
      <c r="C70" s="106">
        <v>4.99E-2</v>
      </c>
      <c r="D70" s="106">
        <v>2.0199999999999999E-2</v>
      </c>
      <c r="E70" s="106">
        <v>0.2248</v>
      </c>
      <c r="F70" s="106">
        <v>0.23810000000000001</v>
      </c>
      <c r="G70" s="106">
        <v>0.44829999999999998</v>
      </c>
      <c r="H70" s="106">
        <v>0.19769999999999999</v>
      </c>
      <c r="I70" s="106">
        <v>0.1236</v>
      </c>
      <c r="J70" s="106">
        <f>AVERAGE(C70:I70)</f>
        <v>0.18608571428571427</v>
      </c>
      <c r="K70" s="4"/>
    </row>
    <row r="71" spans="2:11" x14ac:dyDescent="0.25">
      <c r="B71" s="86"/>
      <c r="C71" s="55"/>
      <c r="D71" s="55"/>
      <c r="E71" s="55"/>
      <c r="F71" s="55"/>
      <c r="G71" s="55"/>
      <c r="H71" s="55"/>
      <c r="I71" s="55"/>
      <c r="J71" s="55"/>
    </row>
    <row r="72" spans="2:11" x14ac:dyDescent="0.25">
      <c r="B72" s="98" t="s">
        <v>114</v>
      </c>
      <c r="C72" s="32"/>
      <c r="D72" s="32"/>
      <c r="E72" s="32"/>
      <c r="F72" s="32"/>
      <c r="G72" s="32"/>
      <c r="H72" s="32"/>
      <c r="I72" s="32"/>
      <c r="J72" s="55"/>
    </row>
    <row r="73" spans="2:11" x14ac:dyDescent="0.25">
      <c r="B73" s="35" t="s">
        <v>115</v>
      </c>
      <c r="C73" s="50"/>
      <c r="D73" s="50"/>
      <c r="E73" s="50"/>
      <c r="F73" s="50"/>
      <c r="G73" s="50"/>
      <c r="H73" s="50"/>
      <c r="I73" s="50"/>
      <c r="J73" s="45" t="s">
        <v>244</v>
      </c>
    </row>
    <row r="74" spans="2:11" x14ac:dyDescent="0.25">
      <c r="B74" s="34" t="s">
        <v>81</v>
      </c>
      <c r="C74" s="111">
        <v>4.0399999999999998E-2</v>
      </c>
      <c r="D74" s="111">
        <v>1.4999999999999999E-2</v>
      </c>
      <c r="E74" s="111">
        <v>4.6699999999999998E-2</v>
      </c>
      <c r="F74" s="112">
        <v>0</v>
      </c>
      <c r="G74" s="111">
        <v>0</v>
      </c>
      <c r="H74" s="112">
        <v>4.6699999999999998E-2</v>
      </c>
      <c r="I74" s="111">
        <v>7.1000000000000004E-3</v>
      </c>
      <c r="J74" s="113">
        <f>AVERAGE(C74:I74)</f>
        <v>2.227142857142857E-2</v>
      </c>
    </row>
    <row r="75" spans="2:11" x14ac:dyDescent="0.25">
      <c r="B75" s="34" t="s">
        <v>83</v>
      </c>
      <c r="C75" s="111">
        <v>5.2299999999999999E-2</v>
      </c>
      <c r="D75" s="112">
        <v>7.5899999999999995E-2</v>
      </c>
      <c r="E75" s="111">
        <v>0.12239999999999999</v>
      </c>
      <c r="F75" s="111">
        <v>0</v>
      </c>
      <c r="G75" s="111">
        <v>0</v>
      </c>
      <c r="H75" s="111">
        <v>3.9E-2</v>
      </c>
      <c r="I75" s="111">
        <v>8.8200000000000001E-2</v>
      </c>
      <c r="J75" s="113">
        <f>AVERAGE(C75:I75)</f>
        <v>5.3971428571428566E-2</v>
      </c>
    </row>
    <row r="76" spans="2:11" x14ac:dyDescent="0.25">
      <c r="B76" s="35" t="s">
        <v>116</v>
      </c>
      <c r="C76" s="32"/>
      <c r="D76" s="32"/>
      <c r="E76" s="32"/>
      <c r="F76" s="32"/>
      <c r="G76" s="32"/>
      <c r="H76" s="32"/>
      <c r="I76" s="32"/>
      <c r="J76" s="55"/>
    </row>
    <row r="77" spans="2:11" x14ac:dyDescent="0.25">
      <c r="B77" s="34" t="s">
        <v>81</v>
      </c>
      <c r="C77" s="19">
        <v>1</v>
      </c>
      <c r="D77" s="19">
        <v>1</v>
      </c>
      <c r="E77" s="19">
        <v>0.89470000000000005</v>
      </c>
      <c r="F77" s="19" t="s">
        <v>10</v>
      </c>
      <c r="G77" s="19" t="s">
        <v>10</v>
      </c>
      <c r="H77" s="19">
        <v>0.8</v>
      </c>
      <c r="I77" s="19">
        <v>1</v>
      </c>
      <c r="J77" s="62">
        <f>AVERAGE(C77:I77)</f>
        <v>0.93894</v>
      </c>
    </row>
    <row r="78" spans="2:11" x14ac:dyDescent="0.25">
      <c r="B78" s="34" t="s">
        <v>83</v>
      </c>
      <c r="C78" s="19">
        <v>1</v>
      </c>
      <c r="D78" s="19">
        <v>1</v>
      </c>
      <c r="E78" s="19">
        <v>0</v>
      </c>
      <c r="F78" s="19" t="s">
        <v>10</v>
      </c>
      <c r="G78" s="19" t="s">
        <v>10</v>
      </c>
      <c r="H78" s="19">
        <v>0.33</v>
      </c>
      <c r="I78" s="19">
        <v>0.66669999999999996</v>
      </c>
      <c r="J78" s="62">
        <f>AVERAGE(C78:I78)</f>
        <v>0.59933999999999998</v>
      </c>
    </row>
    <row r="79" spans="2:11" x14ac:dyDescent="0.25">
      <c r="B79" s="35" t="s">
        <v>117</v>
      </c>
      <c r="C79" s="32"/>
      <c r="D79" s="32"/>
      <c r="E79" s="32"/>
      <c r="F79" s="32"/>
      <c r="G79" s="32"/>
      <c r="H79" s="32"/>
      <c r="I79" s="32"/>
      <c r="J79" s="55"/>
    </row>
    <row r="80" spans="2:11" x14ac:dyDescent="0.25">
      <c r="B80" s="34" t="s">
        <v>81</v>
      </c>
      <c r="C80" s="110">
        <v>1</v>
      </c>
      <c r="D80" s="110">
        <v>1</v>
      </c>
      <c r="E80" s="110">
        <v>1</v>
      </c>
      <c r="F80" s="114" t="s">
        <v>10</v>
      </c>
      <c r="G80" s="114" t="s">
        <v>10</v>
      </c>
      <c r="H80" s="19">
        <v>1</v>
      </c>
      <c r="I80" s="110">
        <v>1</v>
      </c>
      <c r="J80" s="62">
        <f>AVERAGE(C80:I80)</f>
        <v>1</v>
      </c>
    </row>
    <row r="81" spans="2:10" x14ac:dyDescent="0.25">
      <c r="B81" s="34" t="s">
        <v>83</v>
      </c>
      <c r="C81" s="110">
        <v>1</v>
      </c>
      <c r="D81" s="110">
        <v>1</v>
      </c>
      <c r="E81" s="110">
        <v>1</v>
      </c>
      <c r="F81" s="114" t="s">
        <v>10</v>
      </c>
      <c r="G81" s="114" t="s">
        <v>10</v>
      </c>
      <c r="H81" s="19">
        <v>1</v>
      </c>
      <c r="I81" s="110">
        <v>1</v>
      </c>
      <c r="J81" s="62">
        <f>AVERAGE(C81:I81)</f>
        <v>1</v>
      </c>
    </row>
    <row r="82" spans="2:10" x14ac:dyDescent="0.25">
      <c r="B82" s="50"/>
      <c r="C82" s="32"/>
      <c r="D82" s="32"/>
      <c r="E82" s="32"/>
      <c r="F82" s="32"/>
      <c r="G82" s="32"/>
      <c r="H82" s="32"/>
      <c r="I82" s="32"/>
      <c r="J82" s="55"/>
    </row>
    <row r="83" spans="2:10" x14ac:dyDescent="0.25">
      <c r="B83" s="98" t="s">
        <v>118</v>
      </c>
      <c r="C83" s="32"/>
      <c r="D83" s="32"/>
      <c r="E83" s="32"/>
      <c r="F83" s="32"/>
      <c r="G83" s="32"/>
      <c r="H83" s="32"/>
      <c r="I83" s="32"/>
      <c r="J83" s="55"/>
    </row>
    <row r="84" spans="2:10" x14ac:dyDescent="0.25">
      <c r="B84" s="115" t="s">
        <v>119</v>
      </c>
      <c r="C84" s="32"/>
      <c r="D84" s="32"/>
      <c r="E84" s="32"/>
      <c r="F84" s="32"/>
      <c r="G84" s="32"/>
      <c r="H84" s="32"/>
      <c r="I84" s="32"/>
      <c r="J84" s="55"/>
    </row>
    <row r="85" spans="2:10" x14ac:dyDescent="0.25">
      <c r="B85" s="34" t="s">
        <v>81</v>
      </c>
      <c r="C85" s="32" t="s">
        <v>10</v>
      </c>
      <c r="D85" s="32">
        <v>22.36</v>
      </c>
      <c r="E85" s="32" t="s">
        <v>10</v>
      </c>
      <c r="F85" s="32" t="s">
        <v>10</v>
      </c>
      <c r="G85" s="32" t="s">
        <v>10</v>
      </c>
      <c r="H85" s="32" t="s">
        <v>10</v>
      </c>
      <c r="I85" s="32" t="s">
        <v>10</v>
      </c>
      <c r="J85" s="55"/>
    </row>
    <row r="86" spans="2:10" x14ac:dyDescent="0.25">
      <c r="B86" s="34" t="s">
        <v>83</v>
      </c>
      <c r="C86" s="32" t="s">
        <v>10</v>
      </c>
      <c r="D86" s="32">
        <v>14.01</v>
      </c>
      <c r="E86" s="32" t="s">
        <v>10</v>
      </c>
      <c r="F86" s="32" t="s">
        <v>10</v>
      </c>
      <c r="G86" s="32" t="s">
        <v>10</v>
      </c>
      <c r="H86" s="32" t="s">
        <v>10</v>
      </c>
      <c r="I86" s="32" t="s">
        <v>10</v>
      </c>
      <c r="J86" s="55"/>
    </row>
    <row r="87" spans="2:10" x14ac:dyDescent="0.25">
      <c r="B87" s="116" t="s">
        <v>120</v>
      </c>
      <c r="C87" s="32">
        <v>31.7</v>
      </c>
      <c r="D87" s="32" t="s">
        <v>10</v>
      </c>
      <c r="E87" s="32" t="s">
        <v>10</v>
      </c>
      <c r="F87" s="32" t="s">
        <v>10</v>
      </c>
      <c r="G87" s="32" t="s">
        <v>10</v>
      </c>
      <c r="H87" s="32" t="s">
        <v>10</v>
      </c>
      <c r="I87" s="32" t="s">
        <v>10</v>
      </c>
      <c r="J87" s="55"/>
    </row>
    <row r="88" spans="2:10" x14ac:dyDescent="0.25">
      <c r="B88" s="34" t="s">
        <v>11</v>
      </c>
      <c r="C88" s="32" t="s">
        <v>10</v>
      </c>
      <c r="D88" s="32">
        <v>7.05</v>
      </c>
      <c r="E88" s="32" t="s">
        <v>10</v>
      </c>
      <c r="F88" s="32" t="s">
        <v>10</v>
      </c>
      <c r="G88" s="32" t="s">
        <v>10</v>
      </c>
      <c r="H88" s="32" t="s">
        <v>10</v>
      </c>
      <c r="I88" s="32" t="s">
        <v>10</v>
      </c>
      <c r="J88" s="55"/>
    </row>
    <row r="89" spans="2:10" x14ac:dyDescent="0.25">
      <c r="B89" s="34" t="s">
        <v>12</v>
      </c>
      <c r="C89" s="32" t="s">
        <v>10</v>
      </c>
      <c r="D89" s="32">
        <v>26.06</v>
      </c>
      <c r="E89" s="32" t="s">
        <v>10</v>
      </c>
      <c r="F89" s="32" t="s">
        <v>10</v>
      </c>
      <c r="G89" s="32" t="s">
        <v>10</v>
      </c>
      <c r="H89" s="32" t="s">
        <v>10</v>
      </c>
      <c r="I89" s="32" t="s">
        <v>10</v>
      </c>
      <c r="J89" s="55"/>
    </row>
    <row r="90" spans="2:10" x14ac:dyDescent="0.25">
      <c r="B90" s="116" t="s">
        <v>121</v>
      </c>
      <c r="C90" s="32">
        <v>31.07</v>
      </c>
      <c r="D90" s="32" t="s">
        <v>10</v>
      </c>
      <c r="E90" s="32" t="s">
        <v>10</v>
      </c>
      <c r="F90" s="32" t="s">
        <v>10</v>
      </c>
      <c r="G90" s="32" t="s">
        <v>10</v>
      </c>
      <c r="H90" s="32" t="s">
        <v>10</v>
      </c>
      <c r="I90" s="32" t="s">
        <v>10</v>
      </c>
      <c r="J90" s="55"/>
    </row>
    <row r="91" spans="2:10" x14ac:dyDescent="0.25">
      <c r="B91" s="50"/>
      <c r="C91" s="32"/>
      <c r="D91" s="32"/>
      <c r="E91" s="32"/>
      <c r="F91" s="32"/>
      <c r="G91" s="32"/>
      <c r="H91" s="32"/>
      <c r="I91" s="32"/>
      <c r="J91" s="55"/>
    </row>
    <row r="92" spans="2:10" x14ac:dyDescent="0.25">
      <c r="B92" s="98" t="s">
        <v>122</v>
      </c>
      <c r="C92" s="55"/>
      <c r="D92" s="55"/>
      <c r="E92" s="55"/>
      <c r="F92" s="55"/>
      <c r="G92" s="55"/>
      <c r="H92" s="55"/>
      <c r="I92" s="55"/>
      <c r="J92" s="55"/>
    </row>
    <row r="93" spans="2:10" x14ac:dyDescent="0.25">
      <c r="B93" s="86" t="s">
        <v>123</v>
      </c>
      <c r="C93" s="55"/>
      <c r="D93" s="55"/>
      <c r="E93" s="55"/>
      <c r="F93" s="55"/>
      <c r="G93" s="55"/>
      <c r="H93" s="55"/>
      <c r="I93" s="55"/>
      <c r="J93" s="55"/>
    </row>
    <row r="94" spans="2:10" x14ac:dyDescent="0.25">
      <c r="B94" s="65" t="s">
        <v>81</v>
      </c>
      <c r="C94" s="62">
        <v>0.3468</v>
      </c>
      <c r="D94" s="62">
        <v>1</v>
      </c>
      <c r="E94" s="62">
        <v>0.74</v>
      </c>
      <c r="F94" s="62">
        <v>1</v>
      </c>
      <c r="G94" s="62">
        <v>0.78</v>
      </c>
      <c r="H94" s="62">
        <v>1</v>
      </c>
      <c r="I94" s="62">
        <v>1</v>
      </c>
      <c r="J94" s="55"/>
    </row>
    <row r="95" spans="2:10" x14ac:dyDescent="0.25">
      <c r="B95" s="65" t="s">
        <v>83</v>
      </c>
      <c r="C95" s="62">
        <v>0.69869999999999999</v>
      </c>
      <c r="D95" s="62">
        <v>1</v>
      </c>
      <c r="E95" s="62">
        <v>0.26</v>
      </c>
      <c r="F95" s="62">
        <v>1</v>
      </c>
      <c r="G95" s="62">
        <v>0.22</v>
      </c>
      <c r="H95" s="62">
        <v>1</v>
      </c>
      <c r="I95" s="62">
        <v>1</v>
      </c>
      <c r="J95" s="55"/>
    </row>
    <row r="96" spans="2:10" x14ac:dyDescent="0.25">
      <c r="B96" s="65" t="s">
        <v>11</v>
      </c>
      <c r="C96" s="62">
        <v>1</v>
      </c>
      <c r="D96" s="62">
        <v>1</v>
      </c>
      <c r="E96" s="62">
        <v>1</v>
      </c>
      <c r="F96" s="62">
        <v>1</v>
      </c>
      <c r="G96" s="62">
        <v>0.22</v>
      </c>
      <c r="H96" s="62">
        <v>1</v>
      </c>
      <c r="I96" s="62">
        <v>1</v>
      </c>
      <c r="J96" s="55"/>
    </row>
    <row r="97" spans="2:10" x14ac:dyDescent="0.25">
      <c r="B97" s="65" t="s">
        <v>12</v>
      </c>
      <c r="C97" s="62">
        <v>0.3</v>
      </c>
      <c r="D97" s="62">
        <v>1</v>
      </c>
      <c r="E97" s="62">
        <v>1</v>
      </c>
      <c r="F97" s="62">
        <v>1</v>
      </c>
      <c r="G97" s="62">
        <v>0.73</v>
      </c>
      <c r="H97" s="62">
        <v>1</v>
      </c>
      <c r="I97" s="62">
        <v>1</v>
      </c>
      <c r="J97" s="55"/>
    </row>
  </sheetData>
  <pageMargins left="0.7" right="0.7" top="0.75" bottom="0.75" header="0.3" footer="0.3"/>
  <pageSetup orientation="portrait" verticalDpi="0" r:id="rId1"/>
  <ignoredErrors>
    <ignoredError sqref="J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5"/>
  <sheetViews>
    <sheetView tabSelected="1" workbookViewId="0">
      <pane xSplit="2" ySplit="2" topLeftCell="C3" activePane="bottomRight" state="frozen"/>
      <selection pane="topRight" activeCell="C1" sqref="C1"/>
      <selection pane="bottomLeft" activeCell="A4" sqref="A4"/>
      <selection pane="bottomRight" activeCell="D38" sqref="D38"/>
    </sheetView>
  </sheetViews>
  <sheetFormatPr defaultColWidth="8.6640625" defaultRowHeight="13.2" x14ac:dyDescent="0.25"/>
  <cols>
    <col min="1" max="1" width="2.6640625" style="5" customWidth="1"/>
    <col min="2" max="2" width="41.5546875" style="6" bestFit="1" customWidth="1"/>
    <col min="3" max="7" width="16.5546875" style="12" customWidth="1"/>
    <col min="8" max="8" width="8.6640625" style="50"/>
    <col min="9" max="16384" width="8.6640625" style="5"/>
  </cols>
  <sheetData>
    <row r="2" spans="2:8" ht="26.4" x14ac:dyDescent="0.25">
      <c r="B2" s="31"/>
      <c r="C2" s="10" t="s">
        <v>0</v>
      </c>
      <c r="D2" s="10" t="s">
        <v>1</v>
      </c>
      <c r="E2" s="10" t="s">
        <v>2</v>
      </c>
      <c r="F2" s="33" t="s">
        <v>62</v>
      </c>
      <c r="G2" s="33" t="s">
        <v>124</v>
      </c>
      <c r="H2" s="82" t="s">
        <v>277</v>
      </c>
    </row>
    <row r="3" spans="2:8" x14ac:dyDescent="0.25">
      <c r="B3" s="84"/>
      <c r="C3" s="32"/>
      <c r="D3" s="32"/>
      <c r="E3" s="32"/>
      <c r="F3" s="32"/>
      <c r="G3" s="32"/>
    </row>
    <row r="4" spans="2:8" x14ac:dyDescent="0.25">
      <c r="B4" s="66" t="s">
        <v>126</v>
      </c>
      <c r="C4" s="32"/>
      <c r="D4" s="32"/>
      <c r="E4" s="32"/>
      <c r="F4" s="32"/>
      <c r="G4" s="32"/>
    </row>
    <row r="5" spans="2:8" x14ac:dyDescent="0.25">
      <c r="B5" s="84" t="s">
        <v>127</v>
      </c>
      <c r="C5" s="32"/>
      <c r="D5" s="32"/>
      <c r="E5" s="32"/>
      <c r="F5" s="32"/>
      <c r="G5" s="32"/>
    </row>
    <row r="6" spans="2:8" x14ac:dyDescent="0.25">
      <c r="B6" s="34" t="s">
        <v>128</v>
      </c>
      <c r="C6" s="32">
        <v>0</v>
      </c>
      <c r="D6" s="32">
        <v>0</v>
      </c>
      <c r="E6" s="32">
        <v>0</v>
      </c>
      <c r="F6" s="32">
        <v>0</v>
      </c>
      <c r="G6" s="32">
        <v>0</v>
      </c>
      <c r="H6" s="32">
        <f>SUM(C6:G6)</f>
        <v>0</v>
      </c>
    </row>
    <row r="7" spans="2:8" x14ac:dyDescent="0.25">
      <c r="B7" s="34" t="s">
        <v>129</v>
      </c>
      <c r="C7" s="32">
        <v>7</v>
      </c>
      <c r="D7" s="32">
        <v>2</v>
      </c>
      <c r="E7" s="32">
        <v>8</v>
      </c>
      <c r="F7" s="32">
        <v>0</v>
      </c>
      <c r="G7" s="32">
        <v>1</v>
      </c>
      <c r="H7" s="32">
        <v>19</v>
      </c>
    </row>
    <row r="8" spans="2:8" x14ac:dyDescent="0.25">
      <c r="B8" s="34" t="s">
        <v>130</v>
      </c>
      <c r="C8" s="67">
        <v>0.36</v>
      </c>
      <c r="D8" s="32">
        <v>7.0000000000000007E-2</v>
      </c>
      <c r="E8" s="32">
        <v>2.66</v>
      </c>
      <c r="F8" s="136">
        <v>0</v>
      </c>
      <c r="G8" s="136">
        <v>1.78</v>
      </c>
      <c r="H8" s="136">
        <v>0.35</v>
      </c>
    </row>
    <row r="9" spans="2:8" x14ac:dyDescent="0.25">
      <c r="B9" s="34" t="s">
        <v>131</v>
      </c>
      <c r="C9" s="32">
        <v>13</v>
      </c>
      <c r="D9" s="32">
        <v>5</v>
      </c>
      <c r="E9" s="32">
        <v>11</v>
      </c>
      <c r="F9" s="32">
        <v>1</v>
      </c>
      <c r="G9" s="32">
        <v>1</v>
      </c>
      <c r="H9" s="32">
        <v>32</v>
      </c>
    </row>
    <row r="10" spans="2:8" x14ac:dyDescent="0.25">
      <c r="B10" s="34" t="s">
        <v>132</v>
      </c>
      <c r="C10" s="32">
        <v>0.67</v>
      </c>
      <c r="D10" s="32">
        <v>0.18</v>
      </c>
      <c r="E10" s="32">
        <v>3.66</v>
      </c>
      <c r="F10" s="136">
        <v>2.57</v>
      </c>
      <c r="G10" s="136">
        <v>1.78</v>
      </c>
      <c r="H10" s="136">
        <v>0.57999999999999996</v>
      </c>
    </row>
    <row r="11" spans="2:8" x14ac:dyDescent="0.25">
      <c r="B11" s="34" t="s">
        <v>133</v>
      </c>
      <c r="C11" s="32">
        <v>0</v>
      </c>
      <c r="D11" s="32">
        <v>0</v>
      </c>
      <c r="E11" s="32">
        <v>0</v>
      </c>
      <c r="F11" s="32">
        <v>0</v>
      </c>
      <c r="G11" s="32">
        <v>0</v>
      </c>
      <c r="H11" s="32">
        <v>0</v>
      </c>
    </row>
    <row r="12" spans="2:8" x14ac:dyDescent="0.25">
      <c r="B12" s="34" t="s">
        <v>278</v>
      </c>
      <c r="C12" s="32">
        <v>3</v>
      </c>
      <c r="D12" s="32">
        <v>2</v>
      </c>
      <c r="E12" s="32">
        <v>3</v>
      </c>
      <c r="F12" s="32">
        <v>0</v>
      </c>
      <c r="G12" s="32">
        <v>0</v>
      </c>
      <c r="H12" s="32">
        <v>9</v>
      </c>
    </row>
    <row r="13" spans="2:8" x14ac:dyDescent="0.25">
      <c r="B13" s="34" t="s">
        <v>279</v>
      </c>
      <c r="C13" s="32">
        <v>0.16</v>
      </c>
      <c r="D13" s="32">
        <v>7.0000000000000007E-2</v>
      </c>
      <c r="E13" s="32">
        <v>1</v>
      </c>
      <c r="F13" s="32">
        <v>0</v>
      </c>
      <c r="G13" s="32">
        <v>0</v>
      </c>
      <c r="H13" s="32">
        <v>0.16</v>
      </c>
    </row>
    <row r="14" spans="2:8" x14ac:dyDescent="0.25">
      <c r="B14" s="134" t="s">
        <v>134</v>
      </c>
      <c r="C14" s="32"/>
      <c r="D14" s="32"/>
      <c r="E14" s="32"/>
      <c r="F14" s="32"/>
      <c r="G14" s="32"/>
    </row>
    <row r="15" spans="2:8" x14ac:dyDescent="0.25">
      <c r="B15" s="34" t="s">
        <v>128</v>
      </c>
      <c r="C15" s="32">
        <v>0</v>
      </c>
      <c r="D15" s="32">
        <v>0</v>
      </c>
      <c r="E15" s="32">
        <v>0</v>
      </c>
      <c r="F15" s="32">
        <v>0</v>
      </c>
      <c r="G15" s="32">
        <v>0</v>
      </c>
      <c r="H15" s="32">
        <f>SUM(C15:G15)</f>
        <v>0</v>
      </c>
    </row>
    <row r="16" spans="2:8" x14ac:dyDescent="0.25">
      <c r="B16" s="34" t="s">
        <v>129</v>
      </c>
      <c r="C16" s="32">
        <v>10</v>
      </c>
      <c r="D16" s="32">
        <v>4</v>
      </c>
      <c r="E16" s="32">
        <v>1</v>
      </c>
      <c r="F16" s="32">
        <v>1</v>
      </c>
      <c r="G16" s="32">
        <v>1</v>
      </c>
      <c r="H16" s="32">
        <v>26</v>
      </c>
    </row>
    <row r="17" spans="2:8" x14ac:dyDescent="0.25">
      <c r="B17" s="34" t="s">
        <v>130</v>
      </c>
      <c r="C17" s="32">
        <v>0.61</v>
      </c>
      <c r="D17" s="32">
        <v>0.17</v>
      </c>
      <c r="E17" s="32">
        <v>0.82</v>
      </c>
      <c r="F17" s="136">
        <v>0.18</v>
      </c>
      <c r="G17" s="136">
        <v>7.0000000000000007E-2</v>
      </c>
      <c r="H17" s="136">
        <v>0.4</v>
      </c>
    </row>
    <row r="18" spans="2:8" x14ac:dyDescent="0.25">
      <c r="B18" s="34" t="s">
        <v>131</v>
      </c>
      <c r="C18" s="32">
        <v>27</v>
      </c>
      <c r="D18" s="32">
        <v>10</v>
      </c>
      <c r="E18" s="32">
        <v>1</v>
      </c>
      <c r="F18" s="32">
        <v>2</v>
      </c>
      <c r="G18" s="32">
        <v>9</v>
      </c>
      <c r="H18" s="32">
        <v>60</v>
      </c>
    </row>
    <row r="19" spans="2:8" x14ac:dyDescent="0.25">
      <c r="B19" s="34" t="s">
        <v>132</v>
      </c>
      <c r="C19" s="32">
        <v>1.65</v>
      </c>
      <c r="D19" s="32">
        <v>0.41</v>
      </c>
      <c r="E19" s="32">
        <v>0.82</v>
      </c>
      <c r="F19" s="136">
        <v>0.36</v>
      </c>
      <c r="G19" s="136">
        <v>0.62</v>
      </c>
      <c r="H19" s="136">
        <v>0.91</v>
      </c>
    </row>
    <row r="20" spans="2:8" x14ac:dyDescent="0.25">
      <c r="B20" s="34" t="s">
        <v>280</v>
      </c>
      <c r="C20" s="137">
        <v>3</v>
      </c>
      <c r="D20" s="137">
        <v>2</v>
      </c>
      <c r="E20" s="137">
        <v>0</v>
      </c>
      <c r="F20" s="137">
        <v>1</v>
      </c>
      <c r="G20" s="137">
        <v>0</v>
      </c>
      <c r="H20" s="137">
        <v>12</v>
      </c>
    </row>
    <row r="21" spans="2:8" x14ac:dyDescent="0.25">
      <c r="B21" s="34" t="s">
        <v>281</v>
      </c>
      <c r="C21" s="32">
        <v>0.18</v>
      </c>
      <c r="D21" s="32">
        <v>0.17</v>
      </c>
      <c r="E21" s="136">
        <v>0</v>
      </c>
      <c r="F21" s="136">
        <v>0.18</v>
      </c>
      <c r="G21" s="136">
        <v>0</v>
      </c>
      <c r="H21" s="136">
        <v>0.18</v>
      </c>
    </row>
    <row r="22" spans="2:8" x14ac:dyDescent="0.25">
      <c r="B22" s="34" t="s">
        <v>133</v>
      </c>
      <c r="C22" s="32">
        <v>0</v>
      </c>
      <c r="D22" s="32">
        <v>0</v>
      </c>
      <c r="E22" s="32">
        <v>0</v>
      </c>
      <c r="F22" s="32">
        <v>0</v>
      </c>
      <c r="G22" s="32">
        <v>0</v>
      </c>
      <c r="H22" s="32">
        <f>SUM(C22:G22)</f>
        <v>0</v>
      </c>
    </row>
    <row r="23" spans="2:8" x14ac:dyDescent="0.25">
      <c r="B23" s="134" t="s">
        <v>135</v>
      </c>
      <c r="C23" s="32"/>
      <c r="D23" s="32"/>
      <c r="E23" s="32"/>
      <c r="F23" s="32"/>
      <c r="G23" s="32"/>
    </row>
    <row r="24" spans="2:8" x14ac:dyDescent="0.25">
      <c r="B24" s="34" t="s">
        <v>128</v>
      </c>
      <c r="C24" s="137">
        <v>0</v>
      </c>
      <c r="D24" s="137">
        <v>0</v>
      </c>
      <c r="E24" s="137">
        <v>0</v>
      </c>
      <c r="F24" s="32">
        <v>0</v>
      </c>
      <c r="G24" s="32">
        <v>0</v>
      </c>
      <c r="H24" s="32">
        <f>SUM(C24:G24)</f>
        <v>0</v>
      </c>
    </row>
    <row r="25" spans="2:8" x14ac:dyDescent="0.25">
      <c r="B25" s="34" t="s">
        <v>129</v>
      </c>
      <c r="C25" s="32">
        <v>17</v>
      </c>
      <c r="D25" s="32">
        <v>6</v>
      </c>
      <c r="E25" s="32">
        <v>9</v>
      </c>
      <c r="F25" s="32">
        <v>1</v>
      </c>
      <c r="G25" s="32">
        <v>2</v>
      </c>
      <c r="H25" s="32">
        <v>45</v>
      </c>
    </row>
    <row r="26" spans="2:8" x14ac:dyDescent="0.25">
      <c r="B26" s="34" t="s">
        <v>130</v>
      </c>
      <c r="C26" s="32">
        <v>0.48</v>
      </c>
      <c r="D26" s="32">
        <v>0.12</v>
      </c>
      <c r="E26" s="32">
        <v>2.13</v>
      </c>
      <c r="F26" s="136">
        <v>0.17</v>
      </c>
      <c r="G26" s="136">
        <v>0.13</v>
      </c>
      <c r="H26" s="32">
        <v>0.37</v>
      </c>
    </row>
    <row r="27" spans="2:8" x14ac:dyDescent="0.25">
      <c r="B27" s="34" t="s">
        <v>131</v>
      </c>
      <c r="C27" s="32">
        <v>40</v>
      </c>
      <c r="D27" s="32">
        <v>15</v>
      </c>
      <c r="E27" s="32">
        <v>12</v>
      </c>
      <c r="F27" s="32">
        <v>3</v>
      </c>
      <c r="G27" s="32">
        <v>10</v>
      </c>
      <c r="H27" s="32">
        <v>92</v>
      </c>
    </row>
    <row r="28" spans="2:8" x14ac:dyDescent="0.25">
      <c r="B28" s="34" t="s">
        <v>132</v>
      </c>
      <c r="C28" s="32">
        <v>1.1200000000000001</v>
      </c>
      <c r="D28" s="32">
        <v>0.28999999999999998</v>
      </c>
      <c r="E28" s="32">
        <v>2.84</v>
      </c>
      <c r="F28" s="136">
        <v>0.51</v>
      </c>
      <c r="G28" s="136">
        <v>0.66</v>
      </c>
      <c r="H28" s="136">
        <v>0.76</v>
      </c>
    </row>
    <row r="29" spans="2:8" x14ac:dyDescent="0.25">
      <c r="B29" s="34" t="s">
        <v>280</v>
      </c>
      <c r="C29" s="137">
        <v>6</v>
      </c>
      <c r="D29" s="137">
        <v>4</v>
      </c>
      <c r="E29" s="137">
        <v>3</v>
      </c>
      <c r="F29" s="137">
        <v>1</v>
      </c>
      <c r="G29" s="137">
        <v>0</v>
      </c>
      <c r="H29" s="137">
        <v>21</v>
      </c>
    </row>
    <row r="30" spans="2:8" x14ac:dyDescent="0.25">
      <c r="B30" s="34" t="s">
        <v>281</v>
      </c>
      <c r="C30" s="32">
        <v>0.17</v>
      </c>
      <c r="D30" s="32">
        <v>0.08</v>
      </c>
      <c r="E30" s="32">
        <v>0.71</v>
      </c>
      <c r="F30" s="136">
        <v>0.17</v>
      </c>
      <c r="G30" s="136">
        <v>0</v>
      </c>
      <c r="H30" s="136">
        <v>0.17</v>
      </c>
    </row>
    <row r="31" spans="2:8" x14ac:dyDescent="0.25">
      <c r="B31" s="34" t="s">
        <v>133</v>
      </c>
      <c r="C31" s="32">
        <v>0</v>
      </c>
      <c r="D31" s="32">
        <v>0</v>
      </c>
      <c r="E31" s="32">
        <v>0</v>
      </c>
      <c r="F31" s="32">
        <v>0</v>
      </c>
      <c r="G31" s="32">
        <v>0</v>
      </c>
      <c r="H31" s="32">
        <f>SUM(C31:G31)</f>
        <v>0</v>
      </c>
    </row>
    <row r="32" spans="2:8" x14ac:dyDescent="0.25">
      <c r="B32" s="84"/>
      <c r="C32" s="32"/>
      <c r="D32" s="32"/>
      <c r="E32" s="32"/>
      <c r="F32" s="32"/>
      <c r="G32" s="32"/>
    </row>
    <row r="33" spans="2:7" x14ac:dyDescent="0.25">
      <c r="B33" s="84"/>
      <c r="C33" s="32"/>
      <c r="D33" s="32"/>
      <c r="E33" s="32"/>
      <c r="F33" s="32"/>
      <c r="G33" s="32"/>
    </row>
    <row r="34" spans="2:7" x14ac:dyDescent="0.25">
      <c r="B34" s="147" t="s">
        <v>282</v>
      </c>
      <c r="C34" s="147"/>
      <c r="D34" s="147"/>
      <c r="E34" s="32"/>
      <c r="F34" s="32"/>
      <c r="G34" s="32"/>
    </row>
    <row r="35" spans="2:7" x14ac:dyDescent="0.25">
      <c r="B35" s="147" t="s">
        <v>136</v>
      </c>
      <c r="C35" s="147"/>
      <c r="D35" s="147"/>
      <c r="E35" s="32"/>
      <c r="F35" s="32"/>
      <c r="G35" s="32"/>
    </row>
  </sheetData>
  <mergeCells count="2">
    <mergeCell ref="B34:D34"/>
    <mergeCell ref="B35:D3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6"/>
  <sheetViews>
    <sheetView zoomScaleNormal="100" workbookViewId="0">
      <pane xSplit="2" ySplit="2" topLeftCell="C36" activePane="bottomRight" state="frozen"/>
      <selection pane="topRight" activeCell="C1" sqref="C1"/>
      <selection pane="bottomLeft" activeCell="A4" sqref="A4"/>
      <selection pane="bottomRight" activeCell="H20" sqref="H20"/>
    </sheetView>
  </sheetViews>
  <sheetFormatPr defaultColWidth="8.6640625" defaultRowHeight="13.2" x14ac:dyDescent="0.25"/>
  <cols>
    <col min="1" max="1" width="4.109375" style="5" customWidth="1"/>
    <col min="2" max="2" width="40" style="6" customWidth="1"/>
    <col min="3" max="8" width="17.109375" style="5" customWidth="1"/>
    <col min="9" max="16384" width="8.6640625" style="5"/>
  </cols>
  <sheetData>
    <row r="2" spans="2:8" x14ac:dyDescent="0.25">
      <c r="B2" s="28"/>
      <c r="C2" s="10" t="s">
        <v>0</v>
      </c>
      <c r="D2" s="10" t="s">
        <v>1</v>
      </c>
      <c r="E2" s="10" t="s">
        <v>2</v>
      </c>
      <c r="F2" s="10" t="s">
        <v>62</v>
      </c>
      <c r="G2" s="10" t="s">
        <v>63</v>
      </c>
      <c r="H2" s="46" t="s">
        <v>31</v>
      </c>
    </row>
    <row r="3" spans="2:8" x14ac:dyDescent="0.25">
      <c r="B3" s="29" t="s">
        <v>137</v>
      </c>
      <c r="C3" s="21"/>
      <c r="D3" s="21"/>
      <c r="E3" s="21"/>
      <c r="F3" s="21"/>
      <c r="G3" s="21"/>
    </row>
    <row r="4" spans="2:8" x14ac:dyDescent="0.25">
      <c r="B4" s="117" t="s">
        <v>138</v>
      </c>
      <c r="C4" s="118"/>
      <c r="D4" s="118"/>
      <c r="E4" s="118"/>
      <c r="F4" s="118"/>
      <c r="G4" s="118"/>
      <c r="H4" s="50"/>
    </row>
    <row r="5" spans="2:8" x14ac:dyDescent="0.25">
      <c r="B5" s="34" t="s">
        <v>139</v>
      </c>
      <c r="C5" s="41">
        <v>2716804.35</v>
      </c>
      <c r="D5" s="41">
        <v>8701.92</v>
      </c>
      <c r="E5" s="41">
        <v>114592.48</v>
      </c>
      <c r="F5" s="41">
        <v>93985.62</v>
      </c>
      <c r="G5" s="41">
        <v>656084.81999999995</v>
      </c>
      <c r="H5" s="41">
        <f>SUM(C5:G5)</f>
        <v>3590169.19</v>
      </c>
    </row>
    <row r="6" spans="2:8" x14ac:dyDescent="0.25">
      <c r="B6" s="34" t="s">
        <v>140</v>
      </c>
      <c r="C6" s="41">
        <v>1052.8699999999999</v>
      </c>
      <c r="D6" s="41">
        <v>148.15</v>
      </c>
      <c r="E6" s="41">
        <v>2812.23</v>
      </c>
      <c r="F6" s="41">
        <v>0</v>
      </c>
      <c r="G6" s="41">
        <v>36229.35</v>
      </c>
      <c r="H6" s="41">
        <f t="shared" ref="H6:H21" si="0">SUM(C6:G6)</f>
        <v>40242.6</v>
      </c>
    </row>
    <row r="7" spans="2:8" x14ac:dyDescent="0.25">
      <c r="B7" s="34" t="s">
        <v>141</v>
      </c>
      <c r="C7" s="41">
        <v>4206.6499999999996</v>
      </c>
      <c r="D7" s="41">
        <v>0</v>
      </c>
      <c r="E7" s="41">
        <v>0</v>
      </c>
      <c r="F7" s="41">
        <v>0</v>
      </c>
      <c r="G7" s="41">
        <v>20367.080000000002</v>
      </c>
      <c r="H7" s="41">
        <f t="shared" si="0"/>
        <v>24573.730000000003</v>
      </c>
    </row>
    <row r="8" spans="2:8" x14ac:dyDescent="0.25">
      <c r="B8" s="34" t="s">
        <v>142</v>
      </c>
      <c r="C8" s="41">
        <v>0</v>
      </c>
      <c r="D8" s="41">
        <v>0</v>
      </c>
      <c r="E8" s="41">
        <v>51969.19</v>
      </c>
      <c r="F8" s="41">
        <v>0</v>
      </c>
      <c r="G8" s="41">
        <v>0</v>
      </c>
      <c r="H8" s="41">
        <f t="shared" si="0"/>
        <v>51969.19</v>
      </c>
    </row>
    <row r="9" spans="2:8" x14ac:dyDescent="0.25">
      <c r="B9" s="34" t="s">
        <v>246</v>
      </c>
      <c r="C9" s="41">
        <v>0</v>
      </c>
      <c r="D9" s="41">
        <v>2693378.01</v>
      </c>
      <c r="E9" s="41">
        <v>0</v>
      </c>
      <c r="F9" s="41">
        <v>0</v>
      </c>
      <c r="G9" s="41">
        <v>0</v>
      </c>
      <c r="H9" s="41">
        <f t="shared" si="0"/>
        <v>2693378.01</v>
      </c>
    </row>
    <row r="10" spans="2:8" x14ac:dyDescent="0.25">
      <c r="B10" s="34" t="s">
        <v>247</v>
      </c>
      <c r="C10" s="41">
        <v>0</v>
      </c>
      <c r="D10" s="41">
        <v>2307433.8199999998</v>
      </c>
      <c r="E10" s="41">
        <v>0</v>
      </c>
      <c r="F10" s="41">
        <v>0</v>
      </c>
      <c r="G10" s="41">
        <v>0</v>
      </c>
      <c r="H10" s="41">
        <v>0</v>
      </c>
    </row>
    <row r="11" spans="2:8" x14ac:dyDescent="0.25">
      <c r="B11" s="34" t="s">
        <v>143</v>
      </c>
      <c r="C11" s="41">
        <v>113.99</v>
      </c>
      <c r="D11" s="41">
        <v>202.27</v>
      </c>
      <c r="E11" s="41">
        <v>0</v>
      </c>
      <c r="F11" s="41">
        <v>0</v>
      </c>
      <c r="G11" s="41">
        <v>0</v>
      </c>
      <c r="H11" s="41">
        <f t="shared" si="0"/>
        <v>316.26</v>
      </c>
    </row>
    <row r="12" spans="2:8" x14ac:dyDescent="0.25">
      <c r="B12" s="34" t="s">
        <v>144</v>
      </c>
      <c r="C12" s="41">
        <v>0</v>
      </c>
      <c r="D12" s="41">
        <v>18876.509999999998</v>
      </c>
      <c r="E12" s="41">
        <v>0</v>
      </c>
      <c r="F12" s="41">
        <v>0</v>
      </c>
      <c r="G12" s="41">
        <v>0</v>
      </c>
      <c r="H12" s="41">
        <f t="shared" si="0"/>
        <v>18876.509999999998</v>
      </c>
    </row>
    <row r="13" spans="2:8" x14ac:dyDescent="0.25">
      <c r="B13" s="34" t="s">
        <v>145</v>
      </c>
      <c r="C13" s="41">
        <v>0</v>
      </c>
      <c r="D13" s="41">
        <v>0</v>
      </c>
      <c r="E13" s="41">
        <v>327.75</v>
      </c>
      <c r="F13" s="41">
        <v>0</v>
      </c>
      <c r="G13" s="41">
        <v>0</v>
      </c>
      <c r="H13" s="41">
        <f t="shared" si="0"/>
        <v>327.75</v>
      </c>
    </row>
    <row r="14" spans="2:8" x14ac:dyDescent="0.25">
      <c r="B14" s="34" t="s">
        <v>146</v>
      </c>
      <c r="C14" s="41">
        <v>0</v>
      </c>
      <c r="D14" s="41">
        <v>74974.23</v>
      </c>
      <c r="E14" s="41">
        <v>3476.2</v>
      </c>
      <c r="F14" s="41">
        <v>0</v>
      </c>
      <c r="G14" s="41">
        <v>9776.81</v>
      </c>
      <c r="H14" s="41">
        <f t="shared" si="0"/>
        <v>88227.239999999991</v>
      </c>
    </row>
    <row r="15" spans="2:8" x14ac:dyDescent="0.25">
      <c r="B15" s="34" t="s">
        <v>147</v>
      </c>
      <c r="C15" s="41">
        <f>SUM(C5:C14)</f>
        <v>2722177.8600000003</v>
      </c>
      <c r="D15" s="41">
        <f t="shared" ref="D15:G15" si="1">SUM(D5:D14)</f>
        <v>5103714.9099999992</v>
      </c>
      <c r="E15" s="41">
        <f t="shared" si="1"/>
        <v>173177.85</v>
      </c>
      <c r="F15" s="41">
        <f t="shared" si="1"/>
        <v>93985.62</v>
      </c>
      <c r="G15" s="41">
        <f t="shared" si="1"/>
        <v>722458.05999999994</v>
      </c>
      <c r="H15" s="41">
        <f t="shared" si="0"/>
        <v>8815514.2999999989</v>
      </c>
    </row>
    <row r="16" spans="2:8" x14ac:dyDescent="0.25">
      <c r="B16" s="117" t="s">
        <v>148</v>
      </c>
      <c r="C16" s="41"/>
      <c r="D16" s="41"/>
      <c r="E16" s="41"/>
      <c r="F16" s="41"/>
      <c r="G16" s="41"/>
      <c r="H16" s="41"/>
    </row>
    <row r="17" spans="2:8" x14ac:dyDescent="0.25">
      <c r="B17" s="34" t="s">
        <v>149</v>
      </c>
      <c r="C17" s="41">
        <v>20202.07</v>
      </c>
      <c r="D17" s="41">
        <v>86962.46</v>
      </c>
      <c r="E17" s="41" t="s">
        <v>15</v>
      </c>
      <c r="F17" s="41" t="s">
        <v>15</v>
      </c>
      <c r="G17" s="41" t="s">
        <v>15</v>
      </c>
      <c r="H17" s="41">
        <f t="shared" si="0"/>
        <v>107164.53</v>
      </c>
    </row>
    <row r="18" spans="2:8" x14ac:dyDescent="0.25">
      <c r="B18" s="34" t="s">
        <v>150</v>
      </c>
      <c r="C18" s="41">
        <f>SUM(C17)</f>
        <v>20202.07</v>
      </c>
      <c r="D18" s="41">
        <f t="shared" ref="D18:G18" si="2">SUM(D17)</f>
        <v>86962.46</v>
      </c>
      <c r="E18" s="41">
        <f t="shared" si="2"/>
        <v>0</v>
      </c>
      <c r="F18" s="41">
        <f t="shared" si="2"/>
        <v>0</v>
      </c>
      <c r="G18" s="41">
        <f t="shared" si="2"/>
        <v>0</v>
      </c>
      <c r="H18" s="41">
        <f t="shared" si="0"/>
        <v>107164.53</v>
      </c>
    </row>
    <row r="19" spans="2:8" x14ac:dyDescent="0.25">
      <c r="B19" s="117" t="s">
        <v>151</v>
      </c>
      <c r="C19" s="41"/>
      <c r="D19" s="41"/>
      <c r="E19" s="41"/>
      <c r="F19" s="41"/>
      <c r="G19" s="41"/>
      <c r="H19" s="41"/>
    </row>
    <row r="20" spans="2:8" x14ac:dyDescent="0.25">
      <c r="B20" s="34" t="s">
        <v>152</v>
      </c>
      <c r="C20" s="41">
        <v>806749.2</v>
      </c>
      <c r="D20" s="41">
        <v>2244.88</v>
      </c>
      <c r="E20" s="41">
        <v>439976.49</v>
      </c>
      <c r="F20" s="41">
        <v>0</v>
      </c>
      <c r="G20" s="41">
        <v>9817.17</v>
      </c>
      <c r="H20" s="41">
        <f t="shared" si="0"/>
        <v>1258787.7399999998</v>
      </c>
    </row>
    <row r="21" spans="2:8" x14ac:dyDescent="0.25">
      <c r="B21" s="84" t="s">
        <v>153</v>
      </c>
      <c r="C21" s="41">
        <f>SUM(C15,C18,C20)</f>
        <v>3549129.13</v>
      </c>
      <c r="D21" s="41">
        <f t="shared" ref="D21:G21" si="3">SUM(D15,D18,D20)</f>
        <v>5192922.2499999991</v>
      </c>
      <c r="E21" s="41">
        <f t="shared" si="3"/>
        <v>613154.34</v>
      </c>
      <c r="F21" s="41">
        <f t="shared" si="3"/>
        <v>93985.62</v>
      </c>
      <c r="G21" s="41">
        <f t="shared" si="3"/>
        <v>732275.23</v>
      </c>
      <c r="H21" s="41">
        <f t="shared" si="0"/>
        <v>10181466.569999998</v>
      </c>
    </row>
    <row r="22" spans="2:8" x14ac:dyDescent="0.25">
      <c r="B22" s="84"/>
      <c r="C22" s="41"/>
      <c r="D22" s="41"/>
      <c r="E22" s="41"/>
      <c r="F22" s="50"/>
      <c r="G22" s="50"/>
      <c r="H22" s="50"/>
    </row>
    <row r="23" spans="2:8" x14ac:dyDescent="0.25">
      <c r="B23" s="119" t="s">
        <v>154</v>
      </c>
      <c r="C23" s="41"/>
      <c r="D23" s="41"/>
      <c r="E23" s="41"/>
      <c r="F23" s="50"/>
      <c r="G23" s="50"/>
      <c r="H23" s="50"/>
    </row>
    <row r="24" spans="2:8" x14ac:dyDescent="0.25">
      <c r="B24" s="84" t="s">
        <v>155</v>
      </c>
      <c r="C24" s="41">
        <f>$C$21/'Production &amp; finance'!C28</f>
        <v>70.297923008649548</v>
      </c>
      <c r="D24" s="41">
        <f>$D$21/'Production &amp; finance'!D28</f>
        <v>73.663131738546852</v>
      </c>
      <c r="E24" s="41">
        <f>$E$21/'Production &amp; finance'!E28</f>
        <v>209.28554996160082</v>
      </c>
      <c r="F24" s="32" t="s">
        <v>10</v>
      </c>
      <c r="G24" s="32" t="s">
        <v>10</v>
      </c>
      <c r="H24" s="41">
        <f>$H$21/'Production &amp; finance'!F28</f>
        <v>82.166740966551643</v>
      </c>
    </row>
    <row r="25" spans="2:8" x14ac:dyDescent="0.25">
      <c r="B25" s="84" t="s">
        <v>156</v>
      </c>
      <c r="C25" s="41">
        <f>$C$21/'Production &amp; finance'!C29</f>
        <v>358.96890263082565</v>
      </c>
      <c r="D25" s="41">
        <f>$D$21/'Production &amp; finance'!D29</f>
        <v>401.05515073581932</v>
      </c>
      <c r="E25" s="41">
        <f>$E$21/'Production &amp; finance'!E29</f>
        <v>635.61704642050051</v>
      </c>
      <c r="F25" s="32" t="s">
        <v>10</v>
      </c>
      <c r="G25" s="32" t="s">
        <v>10</v>
      </c>
      <c r="H25" s="41">
        <f>$H$21/'Production &amp; finance'!F29</f>
        <v>427.79594845675297</v>
      </c>
    </row>
    <row r="26" spans="2:8" x14ac:dyDescent="0.25">
      <c r="B26" s="84" t="s">
        <v>157</v>
      </c>
      <c r="C26" s="41">
        <f>$C$21/'Production &amp; finance'!C27</f>
        <v>593.95177434335494</v>
      </c>
      <c r="D26" s="41">
        <f>$D$21/'Production &amp; finance'!D27</f>
        <v>324.25365282547608</v>
      </c>
      <c r="E26" s="41">
        <f>$E$21/'Production &amp; finance'!E27</f>
        <v>596.94141126990917</v>
      </c>
      <c r="F26" s="32" t="s">
        <v>10</v>
      </c>
      <c r="G26" s="32" t="s">
        <v>10</v>
      </c>
      <c r="H26" s="41">
        <f>$H$21/'Production &amp; finance'!F27</f>
        <v>442.33378574056985</v>
      </c>
    </row>
    <row r="27" spans="2:8" x14ac:dyDescent="0.25">
      <c r="B27" s="84" t="s">
        <v>158</v>
      </c>
      <c r="C27" s="120">
        <f>$C$21/'Production &amp; finance'!C30</f>
        <v>23.046293051948052</v>
      </c>
      <c r="D27" s="120">
        <f>$D$21/'Production &amp; finance'!D30</f>
        <v>12.604180218446599</v>
      </c>
      <c r="E27" s="120">
        <f>$E$21/'Production &amp; finance'!E30</f>
        <v>17.518695428571426</v>
      </c>
      <c r="F27" s="32" t="s">
        <v>10</v>
      </c>
      <c r="G27" s="32" t="s">
        <v>10</v>
      </c>
      <c r="H27" s="41">
        <f>$H$21/'Production &amp; finance'!F30</f>
        <v>16.940876156405988</v>
      </c>
    </row>
    <row r="28" spans="2:8" x14ac:dyDescent="0.25">
      <c r="B28" s="84"/>
      <c r="C28" s="50"/>
      <c r="D28" s="50"/>
      <c r="E28" s="50"/>
      <c r="F28" s="50"/>
      <c r="G28" s="50"/>
      <c r="H28" s="50"/>
    </row>
    <row r="29" spans="2:8" x14ac:dyDescent="0.25">
      <c r="B29" s="119" t="s">
        <v>159</v>
      </c>
      <c r="C29" s="50"/>
      <c r="D29" s="50"/>
      <c r="E29" s="50"/>
      <c r="F29" s="50"/>
      <c r="G29" s="50"/>
      <c r="H29" s="50"/>
    </row>
    <row r="30" spans="2:8" x14ac:dyDescent="0.25">
      <c r="B30" s="84" t="s">
        <v>160</v>
      </c>
      <c r="C30" s="50"/>
      <c r="D30" s="50"/>
      <c r="E30" s="50"/>
      <c r="F30" s="50"/>
      <c r="G30" s="50"/>
      <c r="H30" s="50"/>
    </row>
    <row r="31" spans="2:8" x14ac:dyDescent="0.25">
      <c r="B31" s="34" t="s">
        <v>161</v>
      </c>
      <c r="C31" s="41" t="s">
        <v>15</v>
      </c>
      <c r="D31" s="41">
        <v>209846.97</v>
      </c>
      <c r="E31" s="41" t="s">
        <v>15</v>
      </c>
      <c r="F31" s="41" t="s">
        <v>125</v>
      </c>
      <c r="G31" s="41" t="s">
        <v>125</v>
      </c>
      <c r="H31" s="41">
        <f t="shared" ref="H31:H41" si="4">SUM(C31:G31)</f>
        <v>209846.97</v>
      </c>
    </row>
    <row r="32" spans="2:8" x14ac:dyDescent="0.25">
      <c r="B32" s="34" t="s">
        <v>162</v>
      </c>
      <c r="C32" s="41">
        <v>2048.41</v>
      </c>
      <c r="D32" s="41">
        <v>6000.95</v>
      </c>
      <c r="E32" s="41">
        <v>37.979999999999997</v>
      </c>
      <c r="F32" s="41" t="s">
        <v>125</v>
      </c>
      <c r="G32" s="41" t="s">
        <v>125</v>
      </c>
      <c r="H32" s="41">
        <f t="shared" si="4"/>
        <v>8087.3399999999992</v>
      </c>
    </row>
    <row r="33" spans="2:8" x14ac:dyDescent="0.25">
      <c r="B33" s="34" t="s">
        <v>163</v>
      </c>
      <c r="C33" s="41">
        <v>198702.58</v>
      </c>
      <c r="D33" s="41">
        <v>129231.16</v>
      </c>
      <c r="E33" s="41">
        <v>10800.36</v>
      </c>
      <c r="F33" s="41" t="s">
        <v>125</v>
      </c>
      <c r="G33" s="41" t="s">
        <v>125</v>
      </c>
      <c r="H33" s="41">
        <f t="shared" si="4"/>
        <v>338734.1</v>
      </c>
    </row>
    <row r="34" spans="2:8" x14ac:dyDescent="0.25">
      <c r="B34" s="34" t="s">
        <v>164</v>
      </c>
      <c r="C34" s="41">
        <v>250.65</v>
      </c>
      <c r="D34" s="41">
        <v>3803.96</v>
      </c>
      <c r="E34" s="41" t="s">
        <v>15</v>
      </c>
      <c r="F34" s="41" t="s">
        <v>125</v>
      </c>
      <c r="G34" s="41" t="s">
        <v>125</v>
      </c>
      <c r="H34" s="41">
        <f t="shared" si="4"/>
        <v>4054.61</v>
      </c>
    </row>
    <row r="35" spans="2:8" x14ac:dyDescent="0.25">
      <c r="B35" s="34" t="s">
        <v>165</v>
      </c>
      <c r="C35" s="41" t="s">
        <v>15</v>
      </c>
      <c r="D35" s="41"/>
      <c r="E35" s="41">
        <v>186.17</v>
      </c>
      <c r="F35" s="41" t="s">
        <v>125</v>
      </c>
      <c r="G35" s="41" t="s">
        <v>125</v>
      </c>
      <c r="H35" s="41">
        <f t="shared" si="4"/>
        <v>186.17</v>
      </c>
    </row>
    <row r="36" spans="2:8" x14ac:dyDescent="0.25">
      <c r="B36" s="34" t="s">
        <v>166</v>
      </c>
      <c r="C36" s="41" t="s">
        <v>15</v>
      </c>
      <c r="D36" s="41">
        <v>35639.839999999997</v>
      </c>
      <c r="E36" s="41" t="s">
        <v>15</v>
      </c>
      <c r="F36" s="41" t="s">
        <v>125</v>
      </c>
      <c r="G36" s="41" t="s">
        <v>125</v>
      </c>
      <c r="H36" s="41">
        <f t="shared" si="4"/>
        <v>35639.839999999997</v>
      </c>
    </row>
    <row r="37" spans="2:8" x14ac:dyDescent="0.25">
      <c r="B37" s="34" t="s">
        <v>167</v>
      </c>
      <c r="C37" s="41">
        <f>SUM(C31:C36)</f>
        <v>201001.63999999998</v>
      </c>
      <c r="D37" s="41">
        <f>SUM(D31:D36)</f>
        <v>384522.88</v>
      </c>
      <c r="E37" s="41">
        <f>SUM(E31:E36)</f>
        <v>11024.51</v>
      </c>
      <c r="F37" s="41">
        <f>SUM(F31:F36)</f>
        <v>0</v>
      </c>
      <c r="G37" s="41">
        <f>SUM(G31:G36)</f>
        <v>0</v>
      </c>
      <c r="H37" s="41">
        <f t="shared" si="4"/>
        <v>596549.03</v>
      </c>
    </row>
    <row r="38" spans="2:8" x14ac:dyDescent="0.25">
      <c r="B38" s="35" t="s">
        <v>168</v>
      </c>
      <c r="C38" s="41">
        <v>0</v>
      </c>
      <c r="D38" s="41">
        <v>350.45</v>
      </c>
      <c r="E38" s="41">
        <v>161.68</v>
      </c>
      <c r="F38" s="50"/>
      <c r="G38" s="50"/>
      <c r="H38" s="41">
        <f t="shared" si="4"/>
        <v>512.13</v>
      </c>
    </row>
    <row r="39" spans="2:8" x14ac:dyDescent="0.25">
      <c r="B39" s="35" t="s">
        <v>169</v>
      </c>
      <c r="C39" s="41">
        <f>SUM(C37:C38)</f>
        <v>201001.63999999998</v>
      </c>
      <c r="D39" s="41">
        <f t="shared" ref="D39:G39" si="5">SUM(D37:D38)</f>
        <v>384873.33</v>
      </c>
      <c r="E39" s="41">
        <f t="shared" si="5"/>
        <v>11186.19</v>
      </c>
      <c r="F39" s="41">
        <f t="shared" si="5"/>
        <v>0</v>
      </c>
      <c r="G39" s="41">
        <f t="shared" si="5"/>
        <v>0</v>
      </c>
      <c r="H39" s="41">
        <f t="shared" si="4"/>
        <v>597061.15999999992</v>
      </c>
    </row>
    <row r="40" spans="2:8" x14ac:dyDescent="0.25">
      <c r="B40" s="134" t="s">
        <v>170</v>
      </c>
      <c r="C40" s="41">
        <v>215595</v>
      </c>
      <c r="D40" s="41">
        <v>313249</v>
      </c>
      <c r="E40" s="41">
        <v>39121</v>
      </c>
      <c r="F40" s="32" t="s">
        <v>125</v>
      </c>
      <c r="G40" s="32" t="s">
        <v>125</v>
      </c>
      <c r="H40" s="41">
        <f t="shared" si="4"/>
        <v>567965</v>
      </c>
    </row>
    <row r="41" spans="2:8" x14ac:dyDescent="0.25">
      <c r="B41" s="84" t="s">
        <v>171</v>
      </c>
      <c r="C41" s="41">
        <f>SUM(C40,C39)</f>
        <v>416596.64</v>
      </c>
      <c r="D41" s="41">
        <f t="shared" ref="D41:E41" si="6">SUM(D40,D39)</f>
        <v>698122.33000000007</v>
      </c>
      <c r="E41" s="41">
        <f t="shared" si="6"/>
        <v>50307.19</v>
      </c>
      <c r="F41" s="32" t="s">
        <v>10</v>
      </c>
      <c r="G41" s="32" t="s">
        <v>10</v>
      </c>
      <c r="H41" s="41">
        <f t="shared" si="4"/>
        <v>1165026.1600000001</v>
      </c>
    </row>
    <row r="42" spans="2:8" x14ac:dyDescent="0.25">
      <c r="B42" s="84"/>
      <c r="C42" s="50"/>
      <c r="D42" s="50"/>
      <c r="E42" s="50"/>
      <c r="F42" s="50"/>
      <c r="G42" s="50"/>
      <c r="H42" s="50"/>
    </row>
    <row r="43" spans="2:8" x14ac:dyDescent="0.25">
      <c r="B43" s="36" t="s">
        <v>172</v>
      </c>
      <c r="C43" s="50"/>
      <c r="D43" s="50"/>
      <c r="E43" s="50"/>
      <c r="F43" s="50"/>
      <c r="G43" s="50"/>
      <c r="H43" s="50"/>
    </row>
    <row r="44" spans="2:8" x14ac:dyDescent="0.25">
      <c r="B44" s="84" t="s">
        <v>173</v>
      </c>
      <c r="C44" s="67">
        <f>C39/'Production &amp; finance'!C29</f>
        <v>20.329871214856663</v>
      </c>
      <c r="D44" s="67">
        <f>D39/'Production &amp; finance'!D29</f>
        <v>29.72419457605913</v>
      </c>
      <c r="E44" s="67">
        <f>E39/'Production &amp; finance'!E29</f>
        <v>11.595992370368835</v>
      </c>
      <c r="F44" s="32" t="s">
        <v>10</v>
      </c>
      <c r="G44" s="32" t="s">
        <v>10</v>
      </c>
      <c r="H44" s="120">
        <f>H39/'Production &amp; finance'!F29</f>
        <v>25.08679309339314</v>
      </c>
    </row>
    <row r="45" spans="2:8" x14ac:dyDescent="0.25">
      <c r="B45" s="84" t="s">
        <v>174</v>
      </c>
      <c r="C45" s="67">
        <f>C39/'Production &amp; finance'!C28</f>
        <v>3.9812577383827943</v>
      </c>
      <c r="D45" s="67">
        <f>D39/'Production &amp; finance'!D28</f>
        <v>5.4595415539763232</v>
      </c>
      <c r="E45" s="67">
        <f>E39/'Production &amp; finance'!E28</f>
        <v>3.8181380663879172</v>
      </c>
      <c r="F45" s="32" t="s">
        <v>10</v>
      </c>
      <c r="G45" s="32" t="s">
        <v>10</v>
      </c>
      <c r="H45" s="120">
        <f>H39/'Production &amp; finance'!F28</f>
        <v>4.8184187747039715</v>
      </c>
    </row>
    <row r="46" spans="2:8" x14ac:dyDescent="0.25">
      <c r="B46" s="84" t="s">
        <v>175</v>
      </c>
      <c r="C46" s="67">
        <f>C39/'Production &amp; finance'!C30</f>
        <v>1.3052054545454546</v>
      </c>
      <c r="D46" s="67">
        <f>D39/'Production &amp; finance'!D30</f>
        <v>0.93415856796116514</v>
      </c>
      <c r="E46" s="67">
        <f>E39/'Production &amp; finance'!E30</f>
        <v>0.3196054285714286</v>
      </c>
      <c r="F46" s="32" t="s">
        <v>10</v>
      </c>
      <c r="G46" s="32" t="s">
        <v>10</v>
      </c>
      <c r="H46" s="120">
        <f>H39/'Production &amp; finance'!F30</f>
        <v>0.99344618968386011</v>
      </c>
    </row>
    <row r="47" spans="2:8" x14ac:dyDescent="0.25">
      <c r="B47" s="84"/>
      <c r="C47" s="50"/>
      <c r="D47" s="50"/>
      <c r="E47" s="50"/>
      <c r="F47" s="50"/>
      <c r="G47" s="50"/>
      <c r="H47" s="50"/>
    </row>
    <row r="48" spans="2:8" x14ac:dyDescent="0.25">
      <c r="B48" s="119" t="s">
        <v>176</v>
      </c>
      <c r="C48" s="50"/>
      <c r="D48" s="50"/>
      <c r="E48" s="50"/>
      <c r="F48" s="50"/>
      <c r="G48" s="50"/>
      <c r="H48" s="50"/>
    </row>
    <row r="49" spans="2:8" x14ac:dyDescent="0.25">
      <c r="B49" s="84" t="s">
        <v>177</v>
      </c>
      <c r="C49" s="147" t="s">
        <v>178</v>
      </c>
      <c r="D49" s="147"/>
      <c r="E49" s="147"/>
      <c r="F49" s="147"/>
      <c r="G49" s="147"/>
      <c r="H49" s="50"/>
    </row>
    <row r="50" spans="2:8" x14ac:dyDescent="0.25">
      <c r="B50" s="84" t="s">
        <v>179</v>
      </c>
      <c r="C50" s="121">
        <v>145485.32999999999</v>
      </c>
      <c r="D50" s="121">
        <v>199586.01</v>
      </c>
      <c r="E50" s="121">
        <v>11561.65</v>
      </c>
      <c r="F50" s="122"/>
      <c r="G50" s="122"/>
      <c r="H50" s="41">
        <f t="shared" ref="H50:H51" si="7">SUM(C50:G50)</f>
        <v>356632.99</v>
      </c>
    </row>
    <row r="51" spans="2:8" x14ac:dyDescent="0.25">
      <c r="B51" s="84" t="s">
        <v>180</v>
      </c>
      <c r="C51" s="121">
        <v>0</v>
      </c>
      <c r="D51" s="121">
        <v>610.87</v>
      </c>
      <c r="E51" s="121">
        <v>322.99</v>
      </c>
      <c r="F51" s="123"/>
      <c r="G51" s="123"/>
      <c r="H51" s="41">
        <f t="shared" si="7"/>
        <v>933.86</v>
      </c>
    </row>
    <row r="52" spans="2:8" ht="39.6" x14ac:dyDescent="0.25">
      <c r="B52" s="35" t="s">
        <v>181</v>
      </c>
      <c r="C52" s="124" t="s">
        <v>182</v>
      </c>
      <c r="D52" s="124" t="s">
        <v>183</v>
      </c>
      <c r="E52" s="125" t="s">
        <v>184</v>
      </c>
      <c r="F52" s="50"/>
      <c r="G52" s="50"/>
      <c r="H52" s="50"/>
    </row>
    <row r="53" spans="2:8" ht="26.4" x14ac:dyDescent="0.25">
      <c r="B53" s="35" t="s">
        <v>185</v>
      </c>
      <c r="C53" s="124" t="s">
        <v>186</v>
      </c>
      <c r="D53" s="124" t="s">
        <v>186</v>
      </c>
      <c r="E53" s="125" t="s">
        <v>186</v>
      </c>
      <c r="F53" s="50"/>
      <c r="G53" s="50"/>
      <c r="H53" s="50"/>
    </row>
    <row r="54" spans="2:8" ht="24.9" customHeight="1" x14ac:dyDescent="0.25">
      <c r="B54" s="84" t="s">
        <v>187</v>
      </c>
      <c r="C54" s="148" t="s">
        <v>248</v>
      </c>
      <c r="D54" s="148"/>
      <c r="E54" s="148"/>
      <c r="F54" s="148"/>
      <c r="G54" s="148"/>
      <c r="H54" s="50"/>
    </row>
    <row r="55" spans="2:8" x14ac:dyDescent="0.25">
      <c r="B55" s="84" t="s">
        <v>188</v>
      </c>
      <c r="C55" s="147" t="s">
        <v>189</v>
      </c>
      <c r="D55" s="147"/>
      <c r="E55" s="147"/>
      <c r="F55" s="147"/>
      <c r="G55" s="147"/>
      <c r="H55" s="50"/>
    </row>
    <row r="56" spans="2:8" ht="24.9" customHeight="1" x14ac:dyDescent="0.25">
      <c r="B56" s="84" t="s">
        <v>190</v>
      </c>
      <c r="C56" s="148" t="s">
        <v>191</v>
      </c>
      <c r="D56" s="148"/>
      <c r="E56" s="148"/>
      <c r="F56" s="148"/>
      <c r="G56" s="148"/>
      <c r="H56" s="50"/>
    </row>
  </sheetData>
  <mergeCells count="4">
    <mergeCell ref="C49:G49"/>
    <mergeCell ref="C54:G54"/>
    <mergeCell ref="C55:G55"/>
    <mergeCell ref="C56:G56"/>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zoomScaleNormal="100" workbookViewId="0">
      <pane xSplit="2" ySplit="3" topLeftCell="C7" activePane="bottomRight" state="frozen"/>
      <selection pane="topRight" activeCell="C1" sqref="C1"/>
      <selection pane="bottomLeft" activeCell="A4" sqref="A4"/>
      <selection pane="bottomRight" activeCell="H12" sqref="H12"/>
    </sheetView>
  </sheetViews>
  <sheetFormatPr defaultColWidth="8.6640625" defaultRowHeight="14.4" x14ac:dyDescent="0.3"/>
  <cols>
    <col min="1" max="1" width="4.88671875" style="2" customWidth="1"/>
    <col min="2" max="2" width="40.44140625" style="3" bestFit="1" customWidth="1"/>
    <col min="3" max="3" width="10.44140625" style="2" customWidth="1"/>
    <col min="4" max="4" width="10.44140625" style="26" customWidth="1"/>
    <col min="5" max="7" width="10.44140625" style="2" customWidth="1"/>
    <col min="8" max="8" width="11" style="2" customWidth="1"/>
    <col min="9" max="16384" width="8.6640625" style="2"/>
  </cols>
  <sheetData>
    <row r="1" spans="2:14" x14ac:dyDescent="0.3">
      <c r="B1" s="56"/>
      <c r="C1" s="51"/>
      <c r="D1" s="57"/>
      <c r="E1" s="51"/>
      <c r="F1" s="51"/>
      <c r="G1" s="51"/>
      <c r="H1" s="51"/>
      <c r="I1" s="51"/>
      <c r="J1" s="51"/>
      <c r="K1" s="51"/>
      <c r="L1" s="51"/>
      <c r="M1" s="51"/>
      <c r="N1" s="51"/>
    </row>
    <row r="2" spans="2:14" x14ac:dyDescent="0.3">
      <c r="B2" s="68" t="s">
        <v>192</v>
      </c>
      <c r="C2" s="69"/>
      <c r="D2" s="70"/>
      <c r="E2" s="69"/>
      <c r="F2" s="69"/>
      <c r="G2" s="69"/>
      <c r="H2" s="69"/>
      <c r="I2" s="51"/>
      <c r="J2" s="51"/>
      <c r="K2" s="51"/>
      <c r="L2" s="51"/>
      <c r="M2" s="51"/>
      <c r="N2" s="51"/>
    </row>
    <row r="3" spans="2:14" x14ac:dyDescent="0.3">
      <c r="B3" s="143" t="s">
        <v>193</v>
      </c>
      <c r="C3" s="72" t="s">
        <v>0</v>
      </c>
      <c r="D3" s="72" t="s">
        <v>1</v>
      </c>
      <c r="E3" s="72" t="s">
        <v>2</v>
      </c>
      <c r="F3" s="72" t="s">
        <v>62</v>
      </c>
      <c r="G3" s="72" t="s">
        <v>194</v>
      </c>
      <c r="H3" s="72" t="s">
        <v>31</v>
      </c>
      <c r="I3" s="51"/>
      <c r="J3" s="51"/>
      <c r="K3" s="51"/>
      <c r="L3" s="51"/>
      <c r="M3" s="51"/>
      <c r="N3" s="51"/>
    </row>
    <row r="4" spans="2:14" x14ac:dyDescent="0.3">
      <c r="B4" s="71" t="s">
        <v>195</v>
      </c>
      <c r="C4" s="38">
        <f>SUM(C5:C8)</f>
        <v>20122.8</v>
      </c>
      <c r="D4" s="38">
        <f>SUM(D5:D8)</f>
        <v>8666.7000000000007</v>
      </c>
      <c r="E4" s="38">
        <f t="shared" ref="E4:F4" si="0">SUM(E5:E8)</f>
        <v>5059.6000000000004</v>
      </c>
      <c r="F4" s="38">
        <f t="shared" si="0"/>
        <v>43.8</v>
      </c>
      <c r="G4" s="38">
        <f>SUM(G5:G8)</f>
        <v>7073.1</v>
      </c>
      <c r="H4" s="73">
        <f>SUM(C4:G4)</f>
        <v>40966</v>
      </c>
      <c r="I4" s="51"/>
      <c r="J4" s="51"/>
      <c r="K4" s="51"/>
      <c r="L4" s="51"/>
      <c r="M4" s="51"/>
      <c r="N4" s="51"/>
    </row>
    <row r="5" spans="2:14" x14ac:dyDescent="0.3">
      <c r="B5" s="74" t="s">
        <v>196</v>
      </c>
      <c r="C5" s="75"/>
      <c r="D5" s="47">
        <v>5520.3</v>
      </c>
      <c r="E5" s="47">
        <v>4513</v>
      </c>
      <c r="F5" s="47">
        <v>23.5</v>
      </c>
      <c r="G5" s="47">
        <v>7041.5</v>
      </c>
      <c r="H5" s="73">
        <f t="shared" ref="H5:H12" si="1">SUM(C5:G5)</f>
        <v>17098.3</v>
      </c>
      <c r="I5" s="51"/>
      <c r="J5" s="51"/>
      <c r="K5" s="51"/>
      <c r="L5" s="51"/>
      <c r="M5" s="51"/>
      <c r="N5" s="51"/>
    </row>
    <row r="6" spans="2:14" x14ac:dyDescent="0.3">
      <c r="B6" s="74" t="s">
        <v>197</v>
      </c>
      <c r="C6" s="47">
        <v>1641.6</v>
      </c>
      <c r="D6" s="47">
        <v>893.5</v>
      </c>
      <c r="E6" s="47">
        <v>546.6</v>
      </c>
      <c r="F6" s="47">
        <v>20.3</v>
      </c>
      <c r="G6" s="47">
        <v>17.100000000000001</v>
      </c>
      <c r="H6" s="73">
        <f t="shared" si="1"/>
        <v>3119.1</v>
      </c>
      <c r="I6" s="51"/>
      <c r="J6" s="51"/>
      <c r="K6" s="51"/>
      <c r="L6" s="51"/>
      <c r="M6" s="51"/>
      <c r="N6" s="51"/>
    </row>
    <row r="7" spans="2:14" x14ac:dyDescent="0.3">
      <c r="B7" s="74" t="s">
        <v>198</v>
      </c>
      <c r="C7" s="47">
        <v>18480.7</v>
      </c>
      <c r="D7" s="38">
        <v>2252.9</v>
      </c>
      <c r="E7" s="38">
        <v>0</v>
      </c>
      <c r="F7" s="47">
        <v>0</v>
      </c>
      <c r="G7" s="47">
        <v>0</v>
      </c>
      <c r="H7" s="73">
        <f t="shared" si="1"/>
        <v>20733.600000000002</v>
      </c>
      <c r="I7" s="51"/>
      <c r="J7" s="51"/>
      <c r="K7" s="51"/>
      <c r="L7" s="51"/>
      <c r="M7" s="51"/>
      <c r="N7" s="51"/>
    </row>
    <row r="8" spans="2:14" x14ac:dyDescent="0.3">
      <c r="B8" s="74" t="s">
        <v>199</v>
      </c>
      <c r="C8" s="38">
        <v>0.5</v>
      </c>
      <c r="D8" s="38">
        <v>0</v>
      </c>
      <c r="E8" s="38">
        <v>0</v>
      </c>
      <c r="F8" s="47">
        <v>0</v>
      </c>
      <c r="G8" s="38">
        <v>14.5</v>
      </c>
      <c r="H8" s="73">
        <f>SUM(C8:G8)</f>
        <v>15</v>
      </c>
      <c r="I8" s="51"/>
      <c r="J8" s="51"/>
      <c r="K8" s="51"/>
      <c r="L8" s="51"/>
      <c r="M8" s="51"/>
      <c r="N8" s="51"/>
    </row>
    <row r="9" spans="2:14" x14ac:dyDescent="0.3">
      <c r="B9" s="76" t="s">
        <v>200</v>
      </c>
      <c r="C9" s="47">
        <v>3330.5</v>
      </c>
      <c r="D9" s="48">
        <v>0</v>
      </c>
      <c r="E9" s="47">
        <v>3117.2</v>
      </c>
      <c r="F9" s="47">
        <v>0</v>
      </c>
      <c r="G9" s="47">
        <v>0</v>
      </c>
      <c r="H9" s="73">
        <f t="shared" si="1"/>
        <v>6447.7</v>
      </c>
      <c r="I9" s="51"/>
      <c r="J9" s="51"/>
      <c r="K9" s="51"/>
      <c r="L9" s="51"/>
      <c r="M9" s="51"/>
      <c r="N9" s="51"/>
    </row>
    <row r="10" spans="2:14" x14ac:dyDescent="0.3">
      <c r="B10" s="71" t="s">
        <v>201</v>
      </c>
      <c r="C10" s="77">
        <f t="shared" ref="C10:G10" si="2">C4-C9</f>
        <v>16792.3</v>
      </c>
      <c r="D10" s="77">
        <f t="shared" si="2"/>
        <v>8666.7000000000007</v>
      </c>
      <c r="E10" s="77">
        <f t="shared" si="2"/>
        <v>1942.4000000000005</v>
      </c>
      <c r="F10" s="77">
        <f t="shared" si="2"/>
        <v>43.8</v>
      </c>
      <c r="G10" s="77">
        <f t="shared" si="2"/>
        <v>7073.1</v>
      </c>
      <c r="H10" s="73">
        <f t="shared" si="1"/>
        <v>34518.300000000003</v>
      </c>
      <c r="I10" s="51"/>
      <c r="J10" s="51"/>
      <c r="K10" s="51"/>
      <c r="L10" s="51"/>
      <c r="M10" s="51"/>
      <c r="N10" s="51"/>
    </row>
    <row r="11" spans="2:14" x14ac:dyDescent="0.3">
      <c r="B11" s="71" t="s">
        <v>202</v>
      </c>
      <c r="C11" s="38">
        <v>9398.2000000000007</v>
      </c>
      <c r="D11" s="89">
        <v>10764</v>
      </c>
      <c r="E11" s="38">
        <v>907.3</v>
      </c>
      <c r="F11" s="47">
        <v>0</v>
      </c>
      <c r="G11" s="47">
        <v>0</v>
      </c>
      <c r="H11" s="73">
        <f t="shared" si="1"/>
        <v>21069.5</v>
      </c>
      <c r="I11" s="51"/>
      <c r="J11" s="51"/>
      <c r="K11" s="51"/>
      <c r="L11" s="51"/>
      <c r="M11" s="51"/>
      <c r="N11" s="51"/>
    </row>
    <row r="12" spans="2:14" x14ac:dyDescent="0.3">
      <c r="B12" s="71" t="s">
        <v>203</v>
      </c>
      <c r="C12" s="78">
        <f t="shared" ref="C12:F12" si="3">C10+C11</f>
        <v>26190.5</v>
      </c>
      <c r="D12" s="78">
        <f>D10+D11</f>
        <v>19430.7</v>
      </c>
      <c r="E12" s="78">
        <f t="shared" si="3"/>
        <v>2849.7000000000007</v>
      </c>
      <c r="F12" s="78">
        <f t="shared" si="3"/>
        <v>43.8</v>
      </c>
      <c r="G12" s="78">
        <f>G10+G11</f>
        <v>7073.1</v>
      </c>
      <c r="H12" s="73">
        <f t="shared" si="1"/>
        <v>55587.799999999996</v>
      </c>
      <c r="I12" s="51"/>
      <c r="J12" s="51"/>
      <c r="K12" s="51"/>
      <c r="L12" s="51"/>
      <c r="M12" s="51"/>
      <c r="N12" s="51"/>
    </row>
    <row r="13" spans="2:14" x14ac:dyDescent="0.3">
      <c r="B13" s="71" t="s">
        <v>204</v>
      </c>
      <c r="C13" s="79">
        <f t="shared" ref="C13:H13" si="4">C11/C12</f>
        <v>0.35884003741814785</v>
      </c>
      <c r="D13" s="79">
        <f t="shared" si="4"/>
        <v>0.55396871960351401</v>
      </c>
      <c r="E13" s="79">
        <f t="shared" si="4"/>
        <v>0.31838439133943913</v>
      </c>
      <c r="F13" s="79">
        <f t="shared" si="4"/>
        <v>0</v>
      </c>
      <c r="G13" s="79">
        <f t="shared" si="4"/>
        <v>0</v>
      </c>
      <c r="H13" s="79">
        <f t="shared" si="4"/>
        <v>0.37903101040156295</v>
      </c>
      <c r="I13" s="51"/>
      <c r="J13" s="51"/>
      <c r="K13" s="51"/>
      <c r="L13" s="51"/>
      <c r="M13" s="51"/>
      <c r="N13" s="51"/>
    </row>
    <row r="14" spans="2:14" ht="28.8" x14ac:dyDescent="0.3">
      <c r="B14" s="71" t="s">
        <v>205</v>
      </c>
      <c r="C14" s="80">
        <f>C10/SUM('Production &amp; finance'!C30/1000)</f>
        <v>109.04090909090908</v>
      </c>
      <c r="D14" s="80">
        <f>D10/SUM('Production &amp; finance'!D30/1000)</f>
        <v>21.035679611650487</v>
      </c>
      <c r="E14" s="80">
        <f>E10/SUM('Production &amp; finance'!E30/1000)</f>
        <v>55.497142857142876</v>
      </c>
      <c r="F14" s="47" t="s">
        <v>10</v>
      </c>
      <c r="G14" s="47" t="s">
        <v>10</v>
      </c>
      <c r="H14" s="80">
        <f>H10/SUM('Production &amp; finance'!F30/1000)</f>
        <v>57.434775374376045</v>
      </c>
      <c r="I14" s="51"/>
      <c r="J14" s="51"/>
      <c r="K14" s="51"/>
      <c r="L14" s="51"/>
      <c r="M14" s="51"/>
      <c r="N14" s="51"/>
    </row>
    <row r="15" spans="2:14" x14ac:dyDescent="0.3">
      <c r="B15" s="71" t="s">
        <v>206</v>
      </c>
      <c r="C15" s="81">
        <f>C10/SUM('Production &amp; finance'!C29)</f>
        <v>1.6984204526950006</v>
      </c>
      <c r="D15" s="81">
        <f>D10/SUM('Production &amp; finance'!D29)</f>
        <v>0.66933886308082624</v>
      </c>
      <c r="E15" s="81">
        <f>E10/SUM('Production &amp; finance'!E29)</f>
        <v>2.0135591814732656</v>
      </c>
      <c r="F15" s="47" t="s">
        <v>10</v>
      </c>
      <c r="G15" s="47" t="s">
        <v>10</v>
      </c>
      <c r="H15" s="81">
        <f>H11/SUM('Production &amp; finance'!F29)</f>
        <v>0.88527980463717793</v>
      </c>
      <c r="I15" s="51"/>
      <c r="J15" s="51"/>
      <c r="K15" s="51"/>
      <c r="L15" s="51"/>
      <c r="M15" s="51"/>
      <c r="N15" s="51"/>
    </row>
    <row r="16" spans="2:14" x14ac:dyDescent="0.3">
      <c r="B16" s="56"/>
      <c r="C16" s="58"/>
      <c r="D16" s="58"/>
      <c r="E16" s="58"/>
      <c r="F16" s="58"/>
      <c r="G16" s="58"/>
      <c r="H16" s="57"/>
      <c r="I16" s="51"/>
      <c r="J16" s="51"/>
      <c r="K16" s="51"/>
      <c r="L16" s="51"/>
      <c r="M16" s="51"/>
      <c r="N16" s="51"/>
    </row>
    <row r="17" spans="2:10" x14ac:dyDescent="0.3">
      <c r="B17" s="56" t="s">
        <v>207</v>
      </c>
      <c r="C17" s="144" t="s">
        <v>273</v>
      </c>
      <c r="D17" s="58"/>
      <c r="E17" s="59"/>
      <c r="F17" s="59"/>
      <c r="G17" s="59"/>
      <c r="H17" s="51"/>
      <c r="I17" s="51"/>
      <c r="J17" s="51"/>
    </row>
    <row r="18" spans="2:10" x14ac:dyDescent="0.3">
      <c r="B18" s="56"/>
      <c r="C18" s="144" t="s">
        <v>274</v>
      </c>
      <c r="D18" s="58"/>
      <c r="E18" s="59"/>
      <c r="F18" s="59"/>
      <c r="G18" s="59"/>
      <c r="H18" s="51"/>
      <c r="I18" s="51"/>
      <c r="J18" s="51"/>
    </row>
    <row r="19" spans="2:10" x14ac:dyDescent="0.3">
      <c r="B19" s="8" t="s">
        <v>208</v>
      </c>
      <c r="C19" s="51"/>
      <c r="D19" s="57"/>
      <c r="E19" s="51"/>
      <c r="F19" s="51"/>
      <c r="G19" s="51"/>
      <c r="H19" s="51"/>
      <c r="I19" s="51"/>
      <c r="J19" s="51"/>
    </row>
    <row r="20" spans="2:10" s="17" customFormat="1" ht="45" customHeight="1" x14ac:dyDescent="0.25">
      <c r="B20" s="53" t="s">
        <v>195</v>
      </c>
      <c r="C20" s="149" t="s">
        <v>209</v>
      </c>
      <c r="D20" s="149"/>
      <c r="E20" s="149"/>
      <c r="F20" s="149"/>
      <c r="G20" s="149"/>
      <c r="H20" s="149"/>
      <c r="I20" s="149"/>
      <c r="J20" s="149"/>
    </row>
    <row r="21" spans="2:10" s="17" customFormat="1" ht="31.2" customHeight="1" x14ac:dyDescent="0.25">
      <c r="B21" s="53" t="s">
        <v>200</v>
      </c>
      <c r="C21" s="149" t="s">
        <v>210</v>
      </c>
      <c r="D21" s="149"/>
      <c r="E21" s="149"/>
      <c r="F21" s="149"/>
      <c r="G21" s="149"/>
      <c r="H21" s="149"/>
      <c r="I21" s="149"/>
      <c r="J21" s="149"/>
    </row>
    <row r="22" spans="2:10" s="17" customFormat="1" ht="45" customHeight="1" x14ac:dyDescent="0.25">
      <c r="B22" s="53" t="s">
        <v>211</v>
      </c>
      <c r="C22" s="149" t="s">
        <v>212</v>
      </c>
      <c r="D22" s="149"/>
      <c r="E22" s="149"/>
      <c r="F22" s="149"/>
      <c r="G22" s="149"/>
      <c r="H22" s="149"/>
      <c r="I22" s="149"/>
      <c r="J22" s="149"/>
    </row>
    <row r="23" spans="2:10" s="17" customFormat="1" ht="18" customHeight="1" x14ac:dyDescent="0.25">
      <c r="B23" s="53" t="s">
        <v>213</v>
      </c>
      <c r="C23" s="149" t="s">
        <v>214</v>
      </c>
      <c r="D23" s="149"/>
      <c r="E23" s="149"/>
      <c r="F23" s="149"/>
      <c r="G23" s="149"/>
      <c r="H23" s="149"/>
      <c r="I23" s="149"/>
      <c r="J23" s="149"/>
    </row>
    <row r="24" spans="2:10" s="17" customFormat="1" ht="19.2" customHeight="1" x14ac:dyDescent="0.25">
      <c r="B24" s="53" t="s">
        <v>215</v>
      </c>
      <c r="C24" s="149" t="s">
        <v>216</v>
      </c>
      <c r="D24" s="149"/>
      <c r="E24" s="149"/>
      <c r="F24" s="149"/>
      <c r="G24" s="149"/>
      <c r="H24" s="149"/>
      <c r="I24" s="149"/>
      <c r="J24" s="149"/>
    </row>
    <row r="25" spans="2:10" s="17" customFormat="1" ht="36.6" customHeight="1" x14ac:dyDescent="0.25">
      <c r="B25" s="53" t="s">
        <v>217</v>
      </c>
      <c r="C25" s="149" t="s">
        <v>218</v>
      </c>
      <c r="D25" s="149"/>
      <c r="E25" s="149"/>
      <c r="F25" s="149"/>
      <c r="G25" s="149"/>
      <c r="H25" s="149"/>
      <c r="I25" s="149"/>
      <c r="J25" s="149"/>
    </row>
    <row r="26" spans="2:10" s="17" customFormat="1" ht="69.900000000000006" customHeight="1" x14ac:dyDescent="0.25">
      <c r="B26" s="53" t="s">
        <v>219</v>
      </c>
      <c r="C26" s="149" t="s">
        <v>220</v>
      </c>
      <c r="D26" s="149"/>
      <c r="E26" s="149"/>
      <c r="F26" s="149"/>
      <c r="G26" s="149"/>
      <c r="H26" s="149"/>
      <c r="I26" s="149"/>
      <c r="J26" s="149"/>
    </row>
  </sheetData>
  <mergeCells count="7">
    <mergeCell ref="C25:J25"/>
    <mergeCell ref="C26:J26"/>
    <mergeCell ref="C20:J20"/>
    <mergeCell ref="C21:J21"/>
    <mergeCell ref="C22:J22"/>
    <mergeCell ref="C23:J23"/>
    <mergeCell ref="C24:J24"/>
  </mergeCells>
  <pageMargins left="0.7" right="0.7" top="0.75" bottom="0.75" header="0.3" footer="0.3"/>
  <pageSetup orientation="portrait" verticalDpi="0" r:id="rId1"/>
  <ignoredErrors>
    <ignoredError sqref="C4:G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
  <sheetViews>
    <sheetView workbookViewId="0">
      <pane xSplit="2" ySplit="2" topLeftCell="C6" activePane="bottomRight" state="frozen"/>
      <selection pane="topRight" activeCell="C1" sqref="C1"/>
      <selection pane="bottomLeft" activeCell="A3" sqref="A3"/>
      <selection pane="bottomRight" activeCell="B11" sqref="B11"/>
    </sheetView>
  </sheetViews>
  <sheetFormatPr defaultColWidth="8.6640625" defaultRowHeight="13.2" x14ac:dyDescent="0.25"/>
  <cols>
    <col min="1" max="1" width="3.44140625" style="5" customWidth="1"/>
    <col min="2" max="2" width="32.44140625" style="5" customWidth="1"/>
    <col min="3" max="3" width="36.44140625" style="5" customWidth="1"/>
    <col min="4" max="4" width="35.88671875" style="6" customWidth="1"/>
    <col min="5" max="5" width="21.5546875" style="5" bestFit="1" customWidth="1"/>
    <col min="6" max="16384" width="8.6640625" style="5"/>
  </cols>
  <sheetData>
    <row r="2" spans="2:5" x14ac:dyDescent="0.25">
      <c r="B2" s="23"/>
      <c r="C2" s="82" t="s">
        <v>0</v>
      </c>
      <c r="D2" s="10" t="s">
        <v>1</v>
      </c>
      <c r="E2" s="18" t="s">
        <v>2</v>
      </c>
    </row>
    <row r="3" spans="2:5" x14ac:dyDescent="0.25">
      <c r="B3" s="4" t="s">
        <v>221</v>
      </c>
      <c r="C3" s="83"/>
      <c r="D3" s="11"/>
      <c r="E3" s="25"/>
    </row>
    <row r="4" spans="2:5" ht="66" x14ac:dyDescent="0.25">
      <c r="B4" s="126" t="s">
        <v>249</v>
      </c>
      <c r="C4" s="129">
        <f>SUM(C5:C8)</f>
        <v>0</v>
      </c>
      <c r="D4" s="129">
        <f>SUM(D5:D8)</f>
        <v>0</v>
      </c>
      <c r="E4" s="130" t="s">
        <v>250</v>
      </c>
    </row>
    <row r="5" spans="2:5" x14ac:dyDescent="0.25">
      <c r="B5" s="126" t="s">
        <v>251</v>
      </c>
      <c r="C5" s="129">
        <v>0</v>
      </c>
      <c r="D5" s="132">
        <v>0</v>
      </c>
      <c r="E5" s="130" t="s">
        <v>250</v>
      </c>
    </row>
    <row r="6" spans="2:5" ht="39.6" x14ac:dyDescent="0.25">
      <c r="B6" s="126" t="s">
        <v>222</v>
      </c>
      <c r="C6" s="129" t="s">
        <v>253</v>
      </c>
      <c r="D6" s="128" t="s">
        <v>254</v>
      </c>
      <c r="E6" s="131" t="s">
        <v>250</v>
      </c>
    </row>
    <row r="7" spans="2:5" ht="52.8" x14ac:dyDescent="0.25">
      <c r="B7" s="126" t="s">
        <v>223</v>
      </c>
      <c r="C7" s="129" t="s">
        <v>255</v>
      </c>
      <c r="D7" s="128" t="s">
        <v>257</v>
      </c>
      <c r="E7" s="131" t="s">
        <v>250</v>
      </c>
    </row>
    <row r="8" spans="2:5" ht="66" x14ac:dyDescent="0.25">
      <c r="B8" s="126" t="s">
        <v>252</v>
      </c>
      <c r="C8" s="129" t="s">
        <v>256</v>
      </c>
      <c r="D8" s="132" t="s">
        <v>250</v>
      </c>
      <c r="E8" s="131" t="s">
        <v>250</v>
      </c>
    </row>
    <row r="9" spans="2:5" x14ac:dyDescent="0.25">
      <c r="C9" s="50"/>
    </row>
    <row r="10" spans="2:5" customFormat="1" x14ac:dyDescent="0.25">
      <c r="B10" s="22" t="s">
        <v>224</v>
      </c>
      <c r="C10" s="84"/>
      <c r="D10" s="6"/>
      <c r="E10" s="5"/>
    </row>
    <row r="11" spans="2:5" customFormat="1" ht="28.8" customHeight="1" x14ac:dyDescent="0.25">
      <c r="B11" s="6" t="s">
        <v>225</v>
      </c>
      <c r="C11" s="85">
        <v>4487</v>
      </c>
      <c r="D11" s="24">
        <v>2052.1</v>
      </c>
      <c r="E11" s="24">
        <v>935</v>
      </c>
    </row>
    <row r="12" spans="2:5" customFormat="1" ht="18.600000000000001" customHeight="1" x14ac:dyDescent="0.25">
      <c r="B12" s="6" t="s">
        <v>258</v>
      </c>
      <c r="C12" s="85">
        <v>113</v>
      </c>
      <c r="D12" s="24">
        <v>69.900000000000006</v>
      </c>
      <c r="E12" s="24">
        <v>0</v>
      </c>
    </row>
    <row r="13" spans="2:5" customFormat="1" ht="17.399999999999999" customHeight="1" x14ac:dyDescent="0.25">
      <c r="B13" s="6" t="s">
        <v>259</v>
      </c>
      <c r="C13" s="85">
        <v>0</v>
      </c>
      <c r="D13" s="24">
        <v>11.3</v>
      </c>
      <c r="E13" s="24">
        <v>0</v>
      </c>
    </row>
    <row r="14" spans="2:5" customFormat="1" ht="34.200000000000003" customHeight="1" x14ac:dyDescent="0.25">
      <c r="B14" s="6" t="s">
        <v>226</v>
      </c>
      <c r="C14" s="44">
        <f>C11+C12-C13</f>
        <v>4600</v>
      </c>
      <c r="D14" s="44">
        <f t="shared" ref="D14:E14" si="0">D11+D12-D13</f>
        <v>2110.6999999999998</v>
      </c>
      <c r="E14" s="44">
        <f t="shared" si="0"/>
        <v>935</v>
      </c>
    </row>
    <row r="15" spans="2:5" customFormat="1" x14ac:dyDescent="0.25">
      <c r="B15" s="1"/>
      <c r="C15" s="1"/>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7"/>
  <sheetViews>
    <sheetView workbookViewId="0">
      <pane xSplit="2" ySplit="2" topLeftCell="C3" activePane="bottomRight" state="frozen"/>
      <selection pane="topRight" activeCell="C1" sqref="C1"/>
      <selection pane="bottomLeft" activeCell="A3" sqref="A3"/>
      <selection pane="bottomRight" activeCell="O9" sqref="O9"/>
    </sheetView>
  </sheetViews>
  <sheetFormatPr defaultRowHeight="13.2" x14ac:dyDescent="0.25"/>
  <cols>
    <col min="1" max="1" width="3.88671875" customWidth="1"/>
    <col min="2" max="2" width="32.109375" style="5" customWidth="1"/>
    <col min="3" max="3" width="13.5546875" bestFit="1" customWidth="1"/>
    <col min="4" max="6" width="13.5546875" customWidth="1"/>
    <col min="7" max="7" width="13.88671875" bestFit="1" customWidth="1"/>
    <col min="8" max="8" width="12.6640625" customWidth="1"/>
  </cols>
  <sheetData>
    <row r="1" spans="2:8" x14ac:dyDescent="0.25">
      <c r="B1" s="5" t="s">
        <v>227</v>
      </c>
    </row>
    <row r="2" spans="2:8" x14ac:dyDescent="0.25">
      <c r="B2" s="133"/>
      <c r="C2" s="33" t="s">
        <v>0</v>
      </c>
      <c r="D2" s="33" t="s">
        <v>1</v>
      </c>
      <c r="E2" s="33" t="s">
        <v>2</v>
      </c>
      <c r="F2" s="33" t="s">
        <v>62</v>
      </c>
      <c r="G2" s="33" t="s">
        <v>194</v>
      </c>
      <c r="H2" s="33" t="s">
        <v>31</v>
      </c>
    </row>
    <row r="3" spans="2:8" x14ac:dyDescent="0.25">
      <c r="B3" s="145" t="s">
        <v>275</v>
      </c>
      <c r="C3" s="146"/>
      <c r="D3" s="146"/>
      <c r="E3" s="146"/>
      <c r="F3" s="86"/>
      <c r="G3" s="86"/>
      <c r="H3" s="46"/>
    </row>
    <row r="4" spans="2:8" x14ac:dyDescent="0.25">
      <c r="B4" s="86" t="s">
        <v>276</v>
      </c>
      <c r="C4" s="42">
        <v>9887015</v>
      </c>
      <c r="D4" s="87">
        <v>12948147</v>
      </c>
      <c r="E4" s="87">
        <v>1786518</v>
      </c>
      <c r="F4" s="55" t="s">
        <v>10</v>
      </c>
      <c r="G4" s="55" t="s">
        <v>10</v>
      </c>
      <c r="H4" s="87">
        <f>SUM(C4:E4)</f>
        <v>24621680</v>
      </c>
    </row>
    <row r="5" spans="2:8" x14ac:dyDescent="0.25">
      <c r="B5" s="86"/>
      <c r="C5" s="42"/>
      <c r="D5" s="87"/>
      <c r="E5" s="87"/>
      <c r="F5" s="55"/>
      <c r="G5" s="55"/>
      <c r="H5" s="87"/>
    </row>
    <row r="6" spans="2:8" x14ac:dyDescent="0.25">
      <c r="B6" s="61" t="s">
        <v>228</v>
      </c>
      <c r="C6" s="86"/>
      <c r="D6" s="86"/>
      <c r="E6" s="86"/>
      <c r="F6" s="86"/>
      <c r="G6" s="86"/>
      <c r="H6" s="86"/>
    </row>
    <row r="7" spans="2:8" x14ac:dyDescent="0.25">
      <c r="B7" s="50" t="s">
        <v>229</v>
      </c>
      <c r="C7" s="42">
        <v>3966</v>
      </c>
      <c r="D7" s="42">
        <v>2988.28</v>
      </c>
      <c r="E7" s="42">
        <v>174.8</v>
      </c>
      <c r="F7" s="42">
        <v>0.84</v>
      </c>
      <c r="G7" s="42">
        <v>3361.79</v>
      </c>
      <c r="H7" s="87">
        <f>SUM(C7:G7)</f>
        <v>10491.710000000001</v>
      </c>
    </row>
    <row r="8" spans="2:8" x14ac:dyDescent="0.25">
      <c r="B8" s="127" t="s">
        <v>230</v>
      </c>
      <c r="C8" s="43">
        <v>1331</v>
      </c>
      <c r="D8" s="43">
        <v>3596.59</v>
      </c>
      <c r="E8" s="43">
        <v>967.38</v>
      </c>
      <c r="F8" s="43">
        <v>28.11</v>
      </c>
      <c r="G8" s="43">
        <v>329.79</v>
      </c>
      <c r="H8" s="87">
        <f t="shared" ref="H8:H9" si="0">SUM(C8:G8)</f>
        <v>6252.87</v>
      </c>
    </row>
    <row r="9" spans="2:8" x14ac:dyDescent="0.25">
      <c r="B9" s="50" t="s">
        <v>31</v>
      </c>
      <c r="C9" s="42">
        <f t="shared" ref="C9:F9" si="1">SUM(C7:C8)</f>
        <v>5297</v>
      </c>
      <c r="D9" s="42">
        <f t="shared" si="1"/>
        <v>6584.8700000000008</v>
      </c>
      <c r="E9" s="42">
        <f>SUM(E7:E8)</f>
        <v>1142.18</v>
      </c>
      <c r="F9" s="42">
        <f t="shared" si="1"/>
        <v>28.95</v>
      </c>
      <c r="G9" s="42">
        <f>SUM(G7:G8)</f>
        <v>3691.58</v>
      </c>
      <c r="H9" s="87">
        <f t="shared" si="0"/>
        <v>16744.580000000002</v>
      </c>
    </row>
    <row r="10" spans="2:8" x14ac:dyDescent="0.25">
      <c r="B10" s="50"/>
      <c r="C10" s="42"/>
      <c r="D10" s="42"/>
      <c r="E10" s="42"/>
      <c r="F10" s="42"/>
      <c r="G10" s="86"/>
      <c r="H10" s="86"/>
    </row>
    <row r="11" spans="2:8" x14ac:dyDescent="0.25">
      <c r="B11" s="61" t="s">
        <v>231</v>
      </c>
      <c r="C11" s="42"/>
      <c r="D11" s="87"/>
      <c r="E11" s="42"/>
      <c r="F11" s="42"/>
      <c r="G11" s="86"/>
      <c r="H11" s="86"/>
    </row>
    <row r="12" spans="2:8" x14ac:dyDescent="0.25">
      <c r="B12" s="50" t="s">
        <v>229</v>
      </c>
      <c r="C12" s="42"/>
      <c r="D12" s="87"/>
      <c r="E12" s="42"/>
      <c r="F12" s="42"/>
      <c r="G12" s="86"/>
      <c r="H12" s="86"/>
    </row>
    <row r="13" spans="2:8" x14ac:dyDescent="0.25">
      <c r="B13" s="116" t="s">
        <v>232</v>
      </c>
      <c r="C13" s="42">
        <v>3481.55</v>
      </c>
      <c r="D13" s="87">
        <v>2546.9699999999998</v>
      </c>
      <c r="E13" s="42">
        <v>0</v>
      </c>
      <c r="F13" s="42">
        <v>0</v>
      </c>
      <c r="G13" s="42">
        <v>0</v>
      </c>
      <c r="H13" s="87">
        <f>SUM(C13:G13)</f>
        <v>6028.52</v>
      </c>
    </row>
    <row r="14" spans="2:8" x14ac:dyDescent="0.25">
      <c r="B14" s="116" t="s">
        <v>233</v>
      </c>
      <c r="C14" s="42">
        <v>0.66</v>
      </c>
      <c r="D14" s="87">
        <v>0</v>
      </c>
      <c r="E14" s="42">
        <v>0</v>
      </c>
      <c r="F14" s="42">
        <v>0</v>
      </c>
      <c r="G14" s="42">
        <v>0</v>
      </c>
      <c r="H14" s="87">
        <f>SUM(C14:G14)</f>
        <v>0.66</v>
      </c>
    </row>
    <row r="15" spans="2:8" x14ac:dyDescent="0.25">
      <c r="B15" s="50" t="s">
        <v>230</v>
      </c>
      <c r="C15" s="42"/>
      <c r="D15" s="87"/>
      <c r="E15" s="42"/>
      <c r="F15" s="42"/>
      <c r="G15" s="86"/>
      <c r="H15" s="86"/>
    </row>
    <row r="16" spans="2:8" x14ac:dyDescent="0.25">
      <c r="B16" s="116" t="s">
        <v>232</v>
      </c>
      <c r="C16" s="42">
        <v>106.61</v>
      </c>
      <c r="D16" s="87">
        <v>1416.16</v>
      </c>
      <c r="E16" s="42">
        <v>823.8</v>
      </c>
      <c r="F16" s="42">
        <v>0</v>
      </c>
      <c r="G16" s="42">
        <v>0</v>
      </c>
      <c r="H16" s="87">
        <f>SUM(C16:G16)</f>
        <v>2346.5699999999997</v>
      </c>
    </row>
    <row r="17" spans="2:8" x14ac:dyDescent="0.25">
      <c r="B17" s="116" t="s">
        <v>233</v>
      </c>
      <c r="C17" s="42">
        <v>0</v>
      </c>
      <c r="D17" s="87">
        <v>269.62</v>
      </c>
      <c r="E17" s="42">
        <v>0</v>
      </c>
      <c r="F17" s="42">
        <v>0</v>
      </c>
      <c r="G17" s="42">
        <v>0</v>
      </c>
      <c r="H17" s="87">
        <f>SUM(C17:G17)</f>
        <v>269.62</v>
      </c>
    </row>
    <row r="18" spans="2:8" x14ac:dyDescent="0.25">
      <c r="B18" s="50" t="s">
        <v>234</v>
      </c>
      <c r="C18" s="42"/>
      <c r="D18" s="87"/>
      <c r="E18" s="42"/>
      <c r="F18" s="42"/>
      <c r="G18" s="86"/>
      <c r="H18" s="86"/>
    </row>
    <row r="19" spans="2:8" x14ac:dyDescent="0.25">
      <c r="B19" s="116" t="s">
        <v>232</v>
      </c>
      <c r="C19" s="42">
        <f>SUM(C13,C16)</f>
        <v>3588.1600000000003</v>
      </c>
      <c r="D19" s="42">
        <f t="shared" ref="D19:E19" si="2">SUM(D13,D16)</f>
        <v>3963.13</v>
      </c>
      <c r="E19" s="42">
        <f t="shared" si="2"/>
        <v>823.8</v>
      </c>
      <c r="F19" s="42">
        <v>0</v>
      </c>
      <c r="G19" s="42">
        <v>0</v>
      </c>
      <c r="H19" s="87">
        <f>SUM(C19:G19)</f>
        <v>8375.09</v>
      </c>
    </row>
    <row r="20" spans="2:8" x14ac:dyDescent="0.25">
      <c r="B20" s="116" t="s">
        <v>233</v>
      </c>
      <c r="C20" s="42">
        <f>SUM(C14,C17)</f>
        <v>0.66</v>
      </c>
      <c r="D20" s="42">
        <f t="shared" ref="D20:E20" si="3">SUM(D14,D17)</f>
        <v>269.62</v>
      </c>
      <c r="E20" s="42">
        <f t="shared" si="3"/>
        <v>0</v>
      </c>
      <c r="F20" s="42">
        <v>0</v>
      </c>
      <c r="G20" s="42">
        <v>0</v>
      </c>
      <c r="H20" s="87">
        <f>SUM(C20:G20)</f>
        <v>270.28000000000003</v>
      </c>
    </row>
    <row r="21" spans="2:8" s="86" customFormat="1" x14ac:dyDescent="0.25">
      <c r="B21" s="50"/>
    </row>
    <row r="22" spans="2:8" s="86" customFormat="1" x14ac:dyDescent="0.25">
      <c r="B22" s="61" t="s">
        <v>235</v>
      </c>
    </row>
    <row r="23" spans="2:8" x14ac:dyDescent="0.25">
      <c r="B23" s="50" t="s">
        <v>229</v>
      </c>
      <c r="C23" s="42"/>
      <c r="D23" s="87"/>
      <c r="E23" s="42"/>
      <c r="F23" s="42"/>
      <c r="G23" s="86"/>
      <c r="H23" s="86"/>
    </row>
    <row r="24" spans="2:8" x14ac:dyDescent="0.25">
      <c r="B24" s="50" t="s">
        <v>261</v>
      </c>
      <c r="C24" s="42">
        <v>0</v>
      </c>
      <c r="D24" s="87">
        <v>2032.05</v>
      </c>
      <c r="E24" s="42">
        <v>50.09</v>
      </c>
      <c r="F24" s="42">
        <v>0</v>
      </c>
      <c r="G24" s="42">
        <v>0</v>
      </c>
      <c r="H24" s="87">
        <f>SUM(C24:G24)</f>
        <v>2082.14</v>
      </c>
    </row>
    <row r="25" spans="2:8" x14ac:dyDescent="0.25">
      <c r="B25" s="116" t="s">
        <v>236</v>
      </c>
      <c r="C25" s="42">
        <v>484.51</v>
      </c>
      <c r="D25" s="87">
        <v>40.46</v>
      </c>
      <c r="E25" s="42">
        <v>0</v>
      </c>
      <c r="F25" s="42">
        <v>0.05</v>
      </c>
      <c r="G25" s="42">
        <v>0</v>
      </c>
      <c r="H25" s="87">
        <f>SUM(C25:G25)</f>
        <v>525.02</v>
      </c>
    </row>
    <row r="26" spans="2:8" x14ac:dyDescent="0.25">
      <c r="B26" s="116" t="s">
        <v>237</v>
      </c>
      <c r="C26" s="42">
        <v>0</v>
      </c>
      <c r="D26" s="87">
        <v>0</v>
      </c>
      <c r="E26" s="42">
        <v>0</v>
      </c>
      <c r="F26" s="42">
        <v>0.08</v>
      </c>
      <c r="G26" s="42">
        <v>0</v>
      </c>
      <c r="H26" s="87">
        <f>SUM(C26:G26)</f>
        <v>0.08</v>
      </c>
    </row>
    <row r="27" spans="2:8" x14ac:dyDescent="0.25">
      <c r="B27" s="116" t="s">
        <v>61</v>
      </c>
      <c r="C27" s="42">
        <v>0</v>
      </c>
      <c r="D27" s="87">
        <v>0</v>
      </c>
      <c r="E27" s="42">
        <v>10247.709999999999</v>
      </c>
      <c r="F27" s="42">
        <v>0.79</v>
      </c>
      <c r="G27" s="86">
        <v>329</v>
      </c>
      <c r="H27" s="87">
        <f>SUM(C27:G27)</f>
        <v>10577.5</v>
      </c>
    </row>
    <row r="28" spans="2:8" x14ac:dyDescent="0.25">
      <c r="B28" s="50" t="s">
        <v>230</v>
      </c>
      <c r="C28" s="42"/>
      <c r="D28" s="87"/>
      <c r="E28" s="42"/>
      <c r="F28" s="42"/>
      <c r="G28" s="86"/>
      <c r="H28" s="86"/>
    </row>
    <row r="29" spans="2:8" x14ac:dyDescent="0.25">
      <c r="B29" s="50" t="s">
        <v>261</v>
      </c>
      <c r="C29" s="42">
        <v>484.51</v>
      </c>
      <c r="D29" s="87">
        <v>1.59</v>
      </c>
      <c r="E29" s="42">
        <v>0</v>
      </c>
      <c r="F29" s="42">
        <v>6.42</v>
      </c>
      <c r="G29" s="86">
        <v>0</v>
      </c>
      <c r="H29" s="87">
        <f>SUM(C29:G29)</f>
        <v>492.52</v>
      </c>
    </row>
    <row r="30" spans="2:8" x14ac:dyDescent="0.25">
      <c r="B30" s="116" t="s">
        <v>236</v>
      </c>
      <c r="C30" s="42">
        <v>0</v>
      </c>
      <c r="D30" s="87">
        <v>0</v>
      </c>
      <c r="E30" s="42">
        <v>0</v>
      </c>
      <c r="F30" s="42">
        <v>6.37</v>
      </c>
      <c r="G30" s="42"/>
      <c r="H30" s="87">
        <f>SUM(C30:G30)</f>
        <v>6.37</v>
      </c>
    </row>
    <row r="31" spans="2:8" x14ac:dyDescent="0.25">
      <c r="B31" s="116" t="s">
        <v>237</v>
      </c>
      <c r="C31" s="42">
        <v>1224.25</v>
      </c>
      <c r="D31" s="87">
        <v>1901.26</v>
      </c>
      <c r="E31" s="42">
        <v>143.58000000000001</v>
      </c>
      <c r="F31" s="42">
        <v>0</v>
      </c>
      <c r="G31" s="42">
        <v>3032</v>
      </c>
      <c r="H31" s="87">
        <f>SUM(C31:G31)</f>
        <v>6301.09</v>
      </c>
    </row>
    <row r="32" spans="2:8" x14ac:dyDescent="0.25">
      <c r="B32" s="116" t="s">
        <v>61</v>
      </c>
      <c r="C32" s="42">
        <v>0</v>
      </c>
      <c r="D32" s="87">
        <v>0</v>
      </c>
      <c r="E32" s="42">
        <v>0</v>
      </c>
      <c r="F32" s="42">
        <v>21.75</v>
      </c>
      <c r="G32" s="42">
        <v>9.8000000000000007</v>
      </c>
      <c r="H32" s="87">
        <f>SUM(C32:G32)</f>
        <v>31.55</v>
      </c>
    </row>
    <row r="33" spans="2:8" x14ac:dyDescent="0.25">
      <c r="B33" s="50" t="s">
        <v>238</v>
      </c>
      <c r="C33" s="42"/>
      <c r="D33" s="87"/>
      <c r="E33" s="42"/>
      <c r="F33" s="42"/>
      <c r="G33" s="42"/>
      <c r="H33" s="86"/>
    </row>
    <row r="34" spans="2:8" x14ac:dyDescent="0.25">
      <c r="B34" s="50" t="s">
        <v>260</v>
      </c>
      <c r="C34" s="42">
        <f>SUM(C24,C29)</f>
        <v>484.51</v>
      </c>
      <c r="D34" s="42">
        <f t="shared" ref="D34:H34" si="4">SUM(D24,D29)</f>
        <v>2033.6399999999999</v>
      </c>
      <c r="E34" s="42">
        <f t="shared" si="4"/>
        <v>50.09</v>
      </c>
      <c r="F34" s="42">
        <f t="shared" si="4"/>
        <v>6.42</v>
      </c>
      <c r="G34" s="42">
        <f t="shared" si="4"/>
        <v>0</v>
      </c>
      <c r="H34" s="42">
        <f t="shared" si="4"/>
        <v>2574.66</v>
      </c>
    </row>
    <row r="35" spans="2:8" x14ac:dyDescent="0.25">
      <c r="B35" s="116" t="s">
        <v>236</v>
      </c>
      <c r="C35" s="42">
        <f>SUM(C25,C30)</f>
        <v>484.51</v>
      </c>
      <c r="D35" s="42">
        <f t="shared" ref="D35:H35" si="5">SUM(D25,D30)</f>
        <v>40.46</v>
      </c>
      <c r="E35" s="42">
        <f t="shared" si="5"/>
        <v>0</v>
      </c>
      <c r="F35" s="42">
        <f t="shared" si="5"/>
        <v>6.42</v>
      </c>
      <c r="G35" s="42">
        <f t="shared" si="5"/>
        <v>0</v>
      </c>
      <c r="H35" s="42">
        <f t="shared" si="5"/>
        <v>531.39</v>
      </c>
    </row>
    <row r="36" spans="2:8" x14ac:dyDescent="0.25">
      <c r="B36" s="116" t="s">
        <v>237</v>
      </c>
      <c r="C36" s="42">
        <f>SUM(C26,C31)</f>
        <v>1224.25</v>
      </c>
      <c r="D36" s="42">
        <f>SUM(D26,D31)</f>
        <v>1901.26</v>
      </c>
      <c r="E36" s="42">
        <f>SUM(E26,E31)</f>
        <v>143.58000000000001</v>
      </c>
      <c r="F36" s="42"/>
      <c r="G36" s="42">
        <f>SUM(G26,G31)</f>
        <v>3032</v>
      </c>
      <c r="H36" s="87">
        <f>SUM(C36:G36)</f>
        <v>6301.09</v>
      </c>
    </row>
    <row r="37" spans="2:8" x14ac:dyDescent="0.25">
      <c r="B37" s="116" t="s">
        <v>61</v>
      </c>
      <c r="C37" s="42">
        <f>SUM(C27,C32)</f>
        <v>0</v>
      </c>
      <c r="D37" s="42">
        <f>SUM(D27,D32)</f>
        <v>0</v>
      </c>
      <c r="E37" s="42">
        <f>SUM(E27,E32)</f>
        <v>10247.709999999999</v>
      </c>
      <c r="F37" s="42"/>
      <c r="G37" s="42">
        <f>SUM(G27,G32)</f>
        <v>338.8</v>
      </c>
      <c r="H37" s="87">
        <f>SUM(C37:G37)</f>
        <v>10586.509999999998</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D1A29B1A43C14DBE9EC7F81ED2A8DD" ma:contentTypeVersion="10" ma:contentTypeDescription="Create a new document." ma:contentTypeScope="" ma:versionID="ce3af7f8d97ad71bc638ffbf3a30ad38">
  <xsd:schema xmlns:xsd="http://www.w3.org/2001/XMLSchema" xmlns:xs="http://www.w3.org/2001/XMLSchema" xmlns:p="http://schemas.microsoft.com/office/2006/metadata/properties" xmlns:ns2="061bee09-6b94-4125-81e0-ba766969d503" targetNamespace="http://schemas.microsoft.com/office/2006/metadata/properties" ma:root="true" ma:fieldsID="118a81a2c60e9b891ee23d1032a04c36" ns2:_="">
    <xsd:import namespace="061bee09-6b94-4125-81e0-ba766969d5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1bee09-6b94-4125-81e0-ba766969d5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600593-4626-4AB5-86C8-52057D90AC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1bee09-6b94-4125-81e0-ba766969d5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CBD95C-D98F-4324-ABB4-C5A89C74A33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061bee09-6b94-4125-81e0-ba766969d503"/>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BC929DF-3234-4811-95A7-B3DA875EED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Ethics &amp; compliance</vt:lpstr>
      <vt:lpstr>Production &amp; finance</vt:lpstr>
      <vt:lpstr>Workforce</vt:lpstr>
      <vt:lpstr>Health &amp; Safety</vt:lpstr>
      <vt:lpstr>Energy &amp; emissions</vt:lpstr>
      <vt:lpstr>Water</vt:lpstr>
      <vt:lpstr>Biodiversity &amp; land</vt:lpstr>
      <vt:lpstr>Tailings &amp; waste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Steffen Kramer</dc:creator>
  <cp:keywords/>
  <dc:description/>
  <cp:lastModifiedBy>Alina Shams</cp:lastModifiedBy>
  <cp:revision>0</cp:revision>
  <dcterms:created xsi:type="dcterms:W3CDTF">2021-06-28T16:21:58Z</dcterms:created>
  <dcterms:modified xsi:type="dcterms:W3CDTF">2022-07-20T02:30:40Z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0x01010053D1A29B1A43C14DBE9EC7F81ED2A8DD</vt:lpwstr>
  </property>
</Properties>
</file>